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petra_puh_skole_hr/Documents/Petra/Školski odbor/67. sjednica ŠO/Materijali/Nakon ŠO/Financijski izvještaj/"/>
    </mc:Choice>
  </mc:AlternateContent>
  <xr:revisionPtr revIDLastSave="2031" documentId="13_ncr:1_{D0C890C4-9D20-4FEA-B407-001604EA18BC}" xr6:coauthVersionLast="47" xr6:coauthVersionMax="47" xr10:uidLastSave="{5BEF1C06-AE30-4C14-9654-710A9D49FA97}"/>
  <bookViews>
    <workbookView xWindow="-120" yWindow="-120" windowWidth="29040" windowHeight="15720" xr2:uid="{00000000-000D-0000-FFFF-FFFF00000000}"/>
  </bookViews>
  <sheets>
    <sheet name="SAŽETAK " sheetId="1" r:id="rId1"/>
    <sheet name="Račun prihoda i rashoda" sheetId="7" r:id="rId2"/>
    <sheet name="Rashodi i prihodi prema izvoru" sheetId="14" r:id="rId3"/>
    <sheet name="Rashodi prema funkcijskoj k" sheetId="9" r:id="rId4"/>
    <sheet name="Račun financiranja" sheetId="11" r:id="rId5"/>
    <sheet name="Račun fin.prema izvorima f." sheetId="18" r:id="rId6"/>
    <sheet name="Posebni dio" sheetId="15" r:id="rId7"/>
  </sheets>
  <externalReferences>
    <externalReference r:id="rId8"/>
  </externalReferences>
  <definedNames>
    <definedName name="_xlnm.Print_Area" localSheetId="6">'Posebni dio'!$A$1:$F$391</definedName>
    <definedName name="_xlnm.Print_Area" localSheetId="1">'Račun prihoda i rashoda'!$A$1:$J$118</definedName>
    <definedName name="_xlnm.Print_Area" localSheetId="0">'SAŽETAK '!$A$1:$M$37</definedName>
  </definedNames>
  <calcPr calcId="191029"/>
</workbook>
</file>

<file path=xl/calcChain.xml><?xml version="1.0" encoding="utf-8"?>
<calcChain xmlns="http://schemas.openxmlformats.org/spreadsheetml/2006/main">
  <c r="L28" i="1" l="1"/>
  <c r="L29" i="1"/>
  <c r="L30" i="1"/>
  <c r="M28" i="1"/>
  <c r="M29" i="1"/>
  <c r="M30" i="1"/>
  <c r="G63" i="14"/>
  <c r="G58" i="14"/>
  <c r="G55" i="14"/>
  <c r="G52" i="14"/>
  <c r="G49" i="14"/>
  <c r="I49" i="14" s="1"/>
  <c r="G46" i="14"/>
  <c r="G42" i="14"/>
  <c r="G29" i="14"/>
  <c r="G10" i="14"/>
  <c r="I10" i="14" s="1"/>
  <c r="F7" i="14"/>
  <c r="G7" i="14"/>
  <c r="H65" i="14"/>
  <c r="G30" i="14"/>
  <c r="H38" i="14"/>
  <c r="G17" i="14"/>
  <c r="I17" i="14" s="1"/>
  <c r="H8" i="14"/>
  <c r="H9" i="14"/>
  <c r="H11" i="14"/>
  <c r="H12" i="14"/>
  <c r="H106" i="7"/>
  <c r="F6" i="7"/>
  <c r="G6" i="7"/>
  <c r="G40" i="7" s="1"/>
  <c r="E12" i="15"/>
  <c r="D10" i="15"/>
  <c r="C10" i="15"/>
  <c r="E357" i="15"/>
  <c r="E356" i="15"/>
  <c r="F356" i="15" s="1"/>
  <c r="E354" i="15"/>
  <c r="E349" i="15" s="1"/>
  <c r="E348" i="15" s="1"/>
  <c r="E347" i="15" s="1"/>
  <c r="E352" i="15"/>
  <c r="E350" i="15"/>
  <c r="D295" i="15"/>
  <c r="D294" i="15" s="1"/>
  <c r="C295" i="15"/>
  <c r="C294" i="15" s="1"/>
  <c r="E297" i="15"/>
  <c r="E296" i="15" s="1"/>
  <c r="E295" i="15" s="1"/>
  <c r="E294" i="15" s="1"/>
  <c r="E206" i="15"/>
  <c r="E162" i="15"/>
  <c r="E159" i="15"/>
  <c r="E156" i="15"/>
  <c r="E129" i="15"/>
  <c r="E116" i="15"/>
  <c r="E85" i="15"/>
  <c r="E77" i="15"/>
  <c r="F121" i="15"/>
  <c r="F226" i="15"/>
  <c r="F248" i="15"/>
  <c r="F251" i="15"/>
  <c r="F259" i="15"/>
  <c r="F260" i="15"/>
  <c r="F261" i="15"/>
  <c r="F291" i="15"/>
  <c r="E24" i="15"/>
  <c r="E19" i="15"/>
  <c r="D290" i="15"/>
  <c r="F290" i="15" s="1"/>
  <c r="D12" i="15"/>
  <c r="D11" i="15" s="1"/>
  <c r="C348" i="15"/>
  <c r="D388" i="15"/>
  <c r="D386" i="15" s="1"/>
  <c r="C387" i="15"/>
  <c r="D374" i="15"/>
  <c r="D373" i="15" s="1"/>
  <c r="C374" i="15"/>
  <c r="C373" i="15" s="1"/>
  <c r="D361" i="15"/>
  <c r="D360" i="15" s="1"/>
  <c r="C361" i="15"/>
  <c r="C360" i="15" s="1"/>
  <c r="D348" i="15"/>
  <c r="D347" i="15" s="1"/>
  <c r="D342" i="15"/>
  <c r="D340" i="15" s="1"/>
  <c r="D328" i="15"/>
  <c r="D327" i="15" s="1"/>
  <c r="D315" i="15"/>
  <c r="D314" i="15" s="1"/>
  <c r="D302" i="15"/>
  <c r="D301" i="15" s="1"/>
  <c r="E390" i="15"/>
  <c r="E383" i="15"/>
  <c r="E382" i="15" s="1"/>
  <c r="F382" i="15" s="1"/>
  <c r="E380" i="15"/>
  <c r="E378" i="15"/>
  <c r="E376" i="15"/>
  <c r="E370" i="15"/>
  <c r="E369" i="15" s="1"/>
  <c r="F369" i="15" s="1"/>
  <c r="E367" i="15"/>
  <c r="E365" i="15"/>
  <c r="E363" i="15"/>
  <c r="C302" i="15"/>
  <c r="C301" i="15" s="1"/>
  <c r="E337" i="15"/>
  <c r="E336" i="15" s="1"/>
  <c r="F336" i="15" s="1"/>
  <c r="E334" i="15"/>
  <c r="E332" i="15"/>
  <c r="E330" i="15"/>
  <c r="C328" i="15"/>
  <c r="C327" i="15" s="1"/>
  <c r="E324" i="15"/>
  <c r="E323" i="15" s="1"/>
  <c r="F323" i="15" s="1"/>
  <c r="E321" i="15"/>
  <c r="E319" i="15"/>
  <c r="E317" i="15"/>
  <c r="C315" i="15"/>
  <c r="C314" i="15" s="1"/>
  <c r="D285" i="15"/>
  <c r="D284" i="15" s="1"/>
  <c r="D266" i="15"/>
  <c r="D267" i="15"/>
  <c r="D230" i="15"/>
  <c r="D252" i="15"/>
  <c r="C230" i="15"/>
  <c r="D225" i="15"/>
  <c r="D224" i="15" s="1"/>
  <c r="F224" i="15" s="1"/>
  <c r="D201" i="15"/>
  <c r="D200" i="15" s="1"/>
  <c r="D194" i="15"/>
  <c r="D165" i="15"/>
  <c r="C154" i="15"/>
  <c r="D154" i="15"/>
  <c r="C153" i="15"/>
  <c r="D153" i="15"/>
  <c r="D125" i="15"/>
  <c r="D124" i="15" s="1"/>
  <c r="D120" i="15"/>
  <c r="D119" i="15" s="1"/>
  <c r="E120" i="15"/>
  <c r="E119" i="15" s="1"/>
  <c r="C120" i="15"/>
  <c r="C119" i="15" s="1"/>
  <c r="D93" i="15"/>
  <c r="D92" i="15" s="1"/>
  <c r="E88" i="15"/>
  <c r="D75" i="15"/>
  <c r="C75" i="15"/>
  <c r="D67" i="15"/>
  <c r="C52" i="15"/>
  <c r="D52" i="15"/>
  <c r="E39" i="15"/>
  <c r="F39" i="15" s="1"/>
  <c r="C13" i="15"/>
  <c r="D13" i="15"/>
  <c r="G12" i="9"/>
  <c r="G13" i="9"/>
  <c r="G14" i="9"/>
  <c r="G15" i="9"/>
  <c r="I43" i="14"/>
  <c r="I44" i="14"/>
  <c r="I45" i="14"/>
  <c r="I47" i="14"/>
  <c r="I48" i="14"/>
  <c r="I50" i="14"/>
  <c r="I51" i="14"/>
  <c r="I53" i="14"/>
  <c r="I54" i="14"/>
  <c r="I56" i="14"/>
  <c r="I57" i="14"/>
  <c r="I59" i="14"/>
  <c r="I61" i="14"/>
  <c r="I62" i="14"/>
  <c r="I64" i="14"/>
  <c r="I65" i="14"/>
  <c r="I66" i="14"/>
  <c r="I67" i="14"/>
  <c r="I68" i="14"/>
  <c r="I8" i="14"/>
  <c r="I9" i="14"/>
  <c r="I11" i="14"/>
  <c r="I12" i="14"/>
  <c r="I14" i="14"/>
  <c r="I16" i="14"/>
  <c r="I18" i="14"/>
  <c r="I20" i="14"/>
  <c r="I22" i="14"/>
  <c r="I24" i="14"/>
  <c r="I25" i="14"/>
  <c r="I26" i="14"/>
  <c r="I27" i="14"/>
  <c r="I28" i="14"/>
  <c r="I31" i="14"/>
  <c r="I32" i="14"/>
  <c r="I33" i="14"/>
  <c r="I34" i="14"/>
  <c r="I35" i="14"/>
  <c r="I36" i="14"/>
  <c r="I37" i="14"/>
  <c r="I38" i="14"/>
  <c r="I39" i="14"/>
  <c r="M27" i="1"/>
  <c r="M22" i="1"/>
  <c r="M10" i="1"/>
  <c r="M13" i="1"/>
  <c r="M14" i="1"/>
  <c r="D11" i="9"/>
  <c r="D12" i="9"/>
  <c r="D49" i="14"/>
  <c r="E49" i="14"/>
  <c r="F49" i="14"/>
  <c r="E42" i="14"/>
  <c r="F42" i="14"/>
  <c r="F66" i="14"/>
  <c r="E66" i="14"/>
  <c r="D66" i="14"/>
  <c r="E63" i="14"/>
  <c r="F63" i="14"/>
  <c r="E58" i="14"/>
  <c r="F58" i="14"/>
  <c r="E60" i="14"/>
  <c r="F60" i="14"/>
  <c r="E55" i="14"/>
  <c r="F55" i="14"/>
  <c r="I55" i="14"/>
  <c r="D55" i="14"/>
  <c r="I52" i="14"/>
  <c r="E52" i="14"/>
  <c r="F52" i="14"/>
  <c r="F46" i="14"/>
  <c r="D46" i="14"/>
  <c r="E46" i="14"/>
  <c r="D30" i="14"/>
  <c r="F30" i="14"/>
  <c r="E30" i="14"/>
  <c r="F27" i="14"/>
  <c r="F25" i="14"/>
  <c r="F23" i="14"/>
  <c r="F21" i="14"/>
  <c r="F19" i="14"/>
  <c r="F17" i="14"/>
  <c r="F15" i="14"/>
  <c r="F13" i="14"/>
  <c r="F10" i="14"/>
  <c r="D10" i="14"/>
  <c r="E10" i="14"/>
  <c r="F49" i="7"/>
  <c r="G115" i="7"/>
  <c r="G104" i="7"/>
  <c r="G49" i="7"/>
  <c r="G41" i="7"/>
  <c r="H8" i="7"/>
  <c r="D63" i="14"/>
  <c r="D52" i="14"/>
  <c r="D60" i="14"/>
  <c r="D42" i="14"/>
  <c r="E116" i="7"/>
  <c r="E10" i="7"/>
  <c r="J12" i="1"/>
  <c r="J9" i="1"/>
  <c r="I32" i="1"/>
  <c r="J32" i="1"/>
  <c r="H9" i="1"/>
  <c r="H37" i="14"/>
  <c r="H32" i="14"/>
  <c r="J15" i="1" l="1"/>
  <c r="G114" i="7"/>
  <c r="G69" i="14"/>
  <c r="I69" i="14" s="1"/>
  <c r="H10" i="14"/>
  <c r="D265" i="15"/>
  <c r="F347" i="15"/>
  <c r="E155" i="15"/>
  <c r="E76" i="15"/>
  <c r="E75" i="15" s="1"/>
  <c r="D300" i="15"/>
  <c r="D289" i="15"/>
  <c r="F289" i="15" s="1"/>
  <c r="F88" i="15"/>
  <c r="F119" i="15"/>
  <c r="D341" i="15"/>
  <c r="E388" i="15"/>
  <c r="F388" i="15" s="1"/>
  <c r="F389" i="15"/>
  <c r="F120" i="15"/>
  <c r="F225" i="15"/>
  <c r="E375" i="15"/>
  <c r="F375" i="15" s="1"/>
  <c r="F349" i="15"/>
  <c r="E362" i="15"/>
  <c r="F362" i="15" s="1"/>
  <c r="D387" i="15"/>
  <c r="F387" i="15" s="1"/>
  <c r="D346" i="15"/>
  <c r="C346" i="15"/>
  <c r="C347" i="15"/>
  <c r="C386" i="15"/>
  <c r="C300" i="15"/>
  <c r="E329" i="15"/>
  <c r="E316" i="15"/>
  <c r="F316" i="15" s="1"/>
  <c r="D229" i="15"/>
  <c r="D74" i="15"/>
  <c r="C74" i="15"/>
  <c r="D164" i="15"/>
  <c r="D51" i="15"/>
  <c r="F69" i="14"/>
  <c r="E69" i="14"/>
  <c r="F29" i="14"/>
  <c r="I30" i="14"/>
  <c r="H35" i="14"/>
  <c r="E98" i="7"/>
  <c r="F98" i="7"/>
  <c r="I21" i="7"/>
  <c r="F286" i="15"/>
  <c r="E239" i="15"/>
  <c r="C225" i="15"/>
  <c r="C224" i="15" s="1"/>
  <c r="E109" i="15"/>
  <c r="E95" i="15"/>
  <c r="E54" i="15"/>
  <c r="C252" i="15"/>
  <c r="C229" i="15" s="1"/>
  <c r="C194" i="15"/>
  <c r="C67" i="15"/>
  <c r="E23" i="14"/>
  <c r="D264" i="15" l="1"/>
  <c r="D50" i="15"/>
  <c r="E361" i="15"/>
  <c r="F348" i="15"/>
  <c r="E346" i="15"/>
  <c r="F346" i="15" s="1"/>
  <c r="E386" i="15"/>
  <c r="F386" i="15" s="1"/>
  <c r="E374" i="15"/>
  <c r="E154" i="15"/>
  <c r="F154" i="15" s="1"/>
  <c r="F155" i="15"/>
  <c r="E328" i="15"/>
  <c r="F329" i="15"/>
  <c r="E315" i="15"/>
  <c r="E117" i="7"/>
  <c r="G30" i="1"/>
  <c r="F30" i="1"/>
  <c r="L27" i="1"/>
  <c r="F328" i="15" l="1"/>
  <c r="E327" i="15"/>
  <c r="F327" i="15" s="1"/>
  <c r="D49" i="15"/>
  <c r="F374" i="15"/>
  <c r="E373" i="15"/>
  <c r="F373" i="15" s="1"/>
  <c r="F315" i="15"/>
  <c r="E314" i="15"/>
  <c r="F314" i="15" s="1"/>
  <c r="F361" i="15"/>
  <c r="E360" i="15"/>
  <c r="F360" i="15" s="1"/>
  <c r="D9" i="15"/>
  <c r="F76" i="15"/>
  <c r="E74" i="15" l="1"/>
  <c r="F74" i="15" s="1"/>
  <c r="F75" i="15"/>
  <c r="D15" i="14"/>
  <c r="L22" i="1"/>
  <c r="G22" i="1"/>
  <c r="F22" i="1"/>
  <c r="E271" i="15" l="1"/>
  <c r="E56" i="15"/>
  <c r="F14" i="9" l="1"/>
  <c r="C12" i="9"/>
  <c r="B12" i="9"/>
  <c r="H67" i="14"/>
  <c r="H31" i="14"/>
  <c r="H33" i="14"/>
  <c r="H34" i="14"/>
  <c r="H36" i="14"/>
  <c r="H39" i="14"/>
  <c r="E276" i="15"/>
  <c r="E269" i="15"/>
  <c r="E273" i="15"/>
  <c r="E344" i="15"/>
  <c r="C342" i="15"/>
  <c r="C285" i="15"/>
  <c r="C284" i="15" s="1"/>
  <c r="C267" i="15"/>
  <c r="E47" i="15"/>
  <c r="E244" i="15"/>
  <c r="E235" i="15"/>
  <c r="E257" i="15"/>
  <c r="E254" i="15"/>
  <c r="E218" i="15"/>
  <c r="E214" i="15"/>
  <c r="E211" i="15"/>
  <c r="E203" i="15"/>
  <c r="C201" i="15"/>
  <c r="C200" i="15" s="1"/>
  <c r="C165" i="15"/>
  <c r="C164" i="15" s="1"/>
  <c r="E182" i="15"/>
  <c r="E198" i="15"/>
  <c r="E195" i="15" s="1"/>
  <c r="E194" i="15" s="1"/>
  <c r="E190" i="15"/>
  <c r="E153" i="15"/>
  <c r="F153" i="15" s="1"/>
  <c r="E151" i="15"/>
  <c r="E141" i="15"/>
  <c r="E136" i="15"/>
  <c r="E127" i="15"/>
  <c r="C125" i="15"/>
  <c r="C124" i="15" s="1"/>
  <c r="E117" i="15"/>
  <c r="E114" i="15"/>
  <c r="C93" i="15"/>
  <c r="C92" i="15" s="1"/>
  <c r="E102" i="15"/>
  <c r="E98" i="15"/>
  <c r="E64" i="15"/>
  <c r="C51" i="15"/>
  <c r="E61" i="15"/>
  <c r="E72" i="15"/>
  <c r="E69" i="15"/>
  <c r="C43" i="15"/>
  <c r="C42" i="15" s="1"/>
  <c r="C12" i="15" s="1"/>
  <c r="E44" i="15"/>
  <c r="E311" i="15"/>
  <c r="E308" i="15"/>
  <c r="E306" i="15"/>
  <c r="E304" i="15"/>
  <c r="C266" i="15"/>
  <c r="E246" i="15"/>
  <c r="E232" i="15"/>
  <c r="E222" i="15"/>
  <c r="E208" i="15"/>
  <c r="E192" i="15"/>
  <c r="F192" i="15" s="1"/>
  <c r="E186" i="15"/>
  <c r="E179" i="15"/>
  <c r="E177" i="15"/>
  <c r="E173" i="15"/>
  <c r="E171" i="15"/>
  <c r="E167" i="15"/>
  <c r="E147" i="15"/>
  <c r="E134" i="15"/>
  <c r="E131" i="15"/>
  <c r="E34" i="15"/>
  <c r="E15" i="15"/>
  <c r="C50" i="15" l="1"/>
  <c r="C265" i="15"/>
  <c r="E150" i="15"/>
  <c r="F150" i="15" s="1"/>
  <c r="E284" i="15"/>
  <c r="F284" i="15" s="1"/>
  <c r="F285" i="15"/>
  <c r="E113" i="15"/>
  <c r="F113" i="15" s="1"/>
  <c r="E189" i="15"/>
  <c r="F189" i="15" s="1"/>
  <c r="F194" i="15"/>
  <c r="E343" i="15"/>
  <c r="C340" i="15"/>
  <c r="C341" i="15"/>
  <c r="E275" i="15"/>
  <c r="E231" i="15"/>
  <c r="F231" i="15" s="1"/>
  <c r="F296" i="15"/>
  <c r="E268" i="15"/>
  <c r="E303" i="15"/>
  <c r="F303" i="15" s="1"/>
  <c r="F195" i="15"/>
  <c r="E253" i="15"/>
  <c r="E202" i="15"/>
  <c r="F202" i="15" s="1"/>
  <c r="E133" i="15"/>
  <c r="F133" i="15" s="1"/>
  <c r="E126" i="15"/>
  <c r="F126" i="15" s="1"/>
  <c r="E53" i="15"/>
  <c r="F53" i="15" s="1"/>
  <c r="E43" i="15"/>
  <c r="E68" i="15"/>
  <c r="E310" i="15"/>
  <c r="F310" i="15" s="1"/>
  <c r="E166" i="15"/>
  <c r="F166" i="15" s="1"/>
  <c r="E210" i="15"/>
  <c r="F210" i="15" s="1"/>
  <c r="E176" i="15"/>
  <c r="F176" i="15" s="1"/>
  <c r="C11" i="15"/>
  <c r="E14" i="15"/>
  <c r="F14" i="15" s="1"/>
  <c r="F275" i="15" l="1"/>
  <c r="E267" i="15"/>
  <c r="F267" i="15" s="1"/>
  <c r="E266" i="15"/>
  <c r="E265" i="15" s="1"/>
  <c r="C264" i="15"/>
  <c r="C49" i="15" s="1"/>
  <c r="C9" i="15" s="1"/>
  <c r="E342" i="15"/>
  <c r="E341" i="15" s="1"/>
  <c r="F341" i="15" s="1"/>
  <c r="F343" i="15"/>
  <c r="E252" i="15"/>
  <c r="F252" i="15" s="1"/>
  <c r="F253" i="15"/>
  <c r="E67" i="15"/>
  <c r="F67" i="15" s="1"/>
  <c r="F68" i="15"/>
  <c r="E302" i="15"/>
  <c r="F302" i="15" s="1"/>
  <c r="E230" i="15"/>
  <c r="F230" i="15" s="1"/>
  <c r="E52" i="15"/>
  <c r="F52" i="15" s="1"/>
  <c r="F295" i="15"/>
  <c r="E300" i="15"/>
  <c r="F300" i="15" s="1"/>
  <c r="E201" i="15"/>
  <c r="F201" i="15" s="1"/>
  <c r="E165" i="15"/>
  <c r="F165" i="15" s="1"/>
  <c r="E125" i="15"/>
  <c r="F125" i="15" s="1"/>
  <c r="E13" i="15"/>
  <c r="F13" i="15" s="1"/>
  <c r="F12" i="15"/>
  <c r="E264" i="15" l="1"/>
  <c r="F266" i="15"/>
  <c r="E51" i="15"/>
  <c r="E340" i="15"/>
  <c r="F340" i="15" s="1"/>
  <c r="F342" i="15"/>
  <c r="E301" i="15"/>
  <c r="F301" i="15" s="1"/>
  <c r="E124" i="15"/>
  <c r="F124" i="15" s="1"/>
  <c r="E229" i="15"/>
  <c r="F229" i="15" s="1"/>
  <c r="E164" i="15"/>
  <c r="F164" i="15" s="1"/>
  <c r="E200" i="15"/>
  <c r="F294" i="15"/>
  <c r="E11" i="15"/>
  <c r="F11" i="15" l="1"/>
  <c r="E10" i="15"/>
  <c r="F51" i="15"/>
  <c r="F200" i="15"/>
  <c r="F10" i="15"/>
  <c r="F264" i="15" l="1"/>
  <c r="F265" i="15"/>
  <c r="I42" i="14"/>
  <c r="I46" i="14"/>
  <c r="H14" i="14"/>
  <c r="H16" i="14"/>
  <c r="H18" i="14"/>
  <c r="H20" i="14"/>
  <c r="H22" i="14"/>
  <c r="H24" i="14"/>
  <c r="H28" i="14"/>
  <c r="H43" i="14"/>
  <c r="H45" i="14"/>
  <c r="H48" i="14"/>
  <c r="H50" i="14"/>
  <c r="H53" i="14"/>
  <c r="H56" i="14"/>
  <c r="H59" i="14"/>
  <c r="H61" i="14"/>
  <c r="H64" i="14"/>
  <c r="I7" i="14"/>
  <c r="D7" i="14"/>
  <c r="G13" i="14"/>
  <c r="D13" i="14"/>
  <c r="G23" i="14"/>
  <c r="I23" i="14" s="1"/>
  <c r="D23" i="14"/>
  <c r="I63" i="14"/>
  <c r="G60" i="14"/>
  <c r="I60" i="14" s="1"/>
  <c r="I58" i="14"/>
  <c r="D58" i="14"/>
  <c r="E13" i="14"/>
  <c r="E7" i="14"/>
  <c r="G21" i="14"/>
  <c r="I21" i="14" s="1"/>
  <c r="E21" i="14"/>
  <c r="D21" i="14"/>
  <c r="H13" i="14" l="1"/>
  <c r="I13" i="14"/>
  <c r="D69" i="14"/>
  <c r="H69" i="14" s="1"/>
  <c r="H66" i="14"/>
  <c r="H58" i="14"/>
  <c r="H52" i="14"/>
  <c r="H60" i="14"/>
  <c r="H55" i="14"/>
  <c r="H49" i="14"/>
  <c r="H42" i="14"/>
  <c r="H63" i="14"/>
  <c r="H46" i="14"/>
  <c r="H30" i="14"/>
  <c r="H23" i="14"/>
  <c r="H21" i="14"/>
  <c r="H116" i="7" l="1"/>
  <c r="J116" i="7" s="1"/>
  <c r="E115" i="7" l="1"/>
  <c r="E43" i="7"/>
  <c r="E42" i="7" s="1"/>
  <c r="H93" i="7"/>
  <c r="F104" i="7"/>
  <c r="F114" i="7" s="1"/>
  <c r="E108" i="7"/>
  <c r="H98" i="7"/>
  <c r="I88" i="7"/>
  <c r="I89" i="7"/>
  <c r="I91" i="7"/>
  <c r="I96" i="7"/>
  <c r="E93" i="7"/>
  <c r="F38" i="7"/>
  <c r="H38" i="7"/>
  <c r="F23" i="7"/>
  <c r="H23" i="7"/>
  <c r="E23" i="7"/>
  <c r="E17" i="7"/>
  <c r="F115" i="7"/>
  <c r="F13" i="7"/>
  <c r="H13" i="7"/>
  <c r="E13" i="7"/>
  <c r="I115" i="7" l="1"/>
  <c r="H115" i="7"/>
  <c r="J115" i="7" s="1"/>
  <c r="G19" i="14"/>
  <c r="I19" i="14" s="1"/>
  <c r="G27" i="14"/>
  <c r="E27" i="14"/>
  <c r="D27" i="14"/>
  <c r="G25" i="14"/>
  <c r="E25" i="14"/>
  <c r="D25" i="14"/>
  <c r="E19" i="14"/>
  <c r="D19" i="14"/>
  <c r="E17" i="14"/>
  <c r="D17" i="14"/>
  <c r="G15" i="14"/>
  <c r="I15" i="14" s="1"/>
  <c r="E15" i="14"/>
  <c r="I39" i="7"/>
  <c r="I38" i="7"/>
  <c r="H34" i="7"/>
  <c r="H33" i="7" s="1"/>
  <c r="E34" i="7"/>
  <c r="E33" i="7" s="1"/>
  <c r="H26" i="7"/>
  <c r="E26" i="7"/>
  <c r="H10" i="7"/>
  <c r="H7" i="7" l="1"/>
  <c r="E29" i="14"/>
  <c r="D29" i="14"/>
  <c r="I29" i="14"/>
  <c r="H27" i="14"/>
  <c r="H19" i="14"/>
  <c r="H17" i="14"/>
  <c r="H15" i="14"/>
  <c r="J7" i="7" l="1"/>
  <c r="H29" i="14"/>
  <c r="H7" i="14" l="1"/>
  <c r="I111" i="7" l="1"/>
  <c r="E66" i="7" l="1"/>
  <c r="E30" i="7"/>
  <c r="E37" i="7"/>
  <c r="H108" i="7" l="1"/>
  <c r="H102" i="7"/>
  <c r="E102" i="7"/>
  <c r="E101" i="7" s="1"/>
  <c r="H73" i="7"/>
  <c r="H61" i="7"/>
  <c r="H66" i="7"/>
  <c r="H101" i="7" l="1"/>
  <c r="J101" i="7" s="1"/>
  <c r="H17" i="7"/>
  <c r="E16" i="7"/>
  <c r="H30" i="7"/>
  <c r="H37" i="7"/>
  <c r="H16" i="7" l="1"/>
  <c r="H36" i="7"/>
  <c r="I37" i="7"/>
  <c r="I94" i="7" l="1"/>
  <c r="E92" i="7"/>
  <c r="I113" i="7"/>
  <c r="H112" i="7"/>
  <c r="H105" i="7" s="1"/>
  <c r="E112" i="7"/>
  <c r="E36" i="7"/>
  <c r="F36" i="7"/>
  <c r="J105" i="7" l="1"/>
  <c r="H92" i="7"/>
  <c r="J92" i="7" s="1"/>
  <c r="F40" i="7"/>
  <c r="I93" i="7"/>
  <c r="I112" i="7"/>
  <c r="E105" i="7"/>
  <c r="E104" i="7" s="1"/>
  <c r="L13" i="1"/>
  <c r="L14" i="1"/>
  <c r="L10" i="1"/>
  <c r="L11" i="1"/>
  <c r="H104" i="7" l="1"/>
  <c r="J104" i="7" s="1"/>
  <c r="I92" i="7"/>
  <c r="I68" i="7"/>
  <c r="E61" i="7"/>
  <c r="I44" i="7"/>
  <c r="E41" i="7"/>
  <c r="F41" i="7"/>
  <c r="I84" i="7"/>
  <c r="I78" i="7"/>
  <c r="I79" i="7"/>
  <c r="I80" i="7"/>
  <c r="I76" i="7"/>
  <c r="I71" i="7"/>
  <c r="I64" i="7"/>
  <c r="I65" i="7"/>
  <c r="I53" i="7"/>
  <c r="I54" i="7"/>
  <c r="I56" i="7"/>
  <c r="H97" i="7"/>
  <c r="J97" i="7" s="1"/>
  <c r="E97" i="7"/>
  <c r="H85" i="7"/>
  <c r="E85" i="7"/>
  <c r="H83" i="7"/>
  <c r="E83" i="7"/>
  <c r="E73" i="7"/>
  <c r="H57" i="7"/>
  <c r="H55" i="7"/>
  <c r="H51" i="7"/>
  <c r="E57" i="7"/>
  <c r="E55" i="7"/>
  <c r="E51" i="7"/>
  <c r="H50" i="7" l="1"/>
  <c r="J50" i="7" s="1"/>
  <c r="I83" i="7"/>
  <c r="I55" i="7"/>
  <c r="H60" i="7"/>
  <c r="J60" i="7" s="1"/>
  <c r="E50" i="7"/>
  <c r="I11" i="7"/>
  <c r="I25" i="7"/>
  <c r="I27" i="7"/>
  <c r="I31" i="7"/>
  <c r="H49" i="7" l="1"/>
  <c r="H114" i="7" s="1"/>
  <c r="J114" i="7" s="1"/>
  <c r="I36" i="7"/>
  <c r="F13" i="9"/>
  <c r="F15" i="9"/>
  <c r="C11" i="9"/>
  <c r="E11" i="9"/>
  <c r="G11" i="9" s="1"/>
  <c r="B11" i="9"/>
  <c r="I52" i="7"/>
  <c r="I58" i="7"/>
  <c r="I62" i="7"/>
  <c r="I63" i="7"/>
  <c r="I67" i="7"/>
  <c r="I69" i="7"/>
  <c r="I70" i="7"/>
  <c r="J49" i="7" l="1"/>
  <c r="F11" i="9"/>
  <c r="F12" i="9"/>
  <c r="I73" i="7" l="1"/>
  <c r="I85" i="7"/>
  <c r="I77" i="7"/>
  <c r="I51" i="7"/>
  <c r="I86" i="7"/>
  <c r="I109" i="7"/>
  <c r="I81" i="7"/>
  <c r="I100" i="7"/>
  <c r="I75" i="7"/>
  <c r="I74" i="7"/>
  <c r="I82" i="7"/>
  <c r="E20" i="7"/>
  <c r="E19" i="7" s="1"/>
  <c r="E60" i="7" l="1"/>
  <c r="I57" i="7"/>
  <c r="I66" i="7"/>
  <c r="I108" i="7"/>
  <c r="I61" i="7"/>
  <c r="E49" i="7" l="1"/>
  <c r="E114" i="7" s="1"/>
  <c r="I114" i="7" s="1"/>
  <c r="I50" i="7"/>
  <c r="I60" i="7"/>
  <c r="I105" i="7"/>
  <c r="I10" i="7" l="1"/>
  <c r="I23" i="7"/>
  <c r="H20" i="7"/>
  <c r="I20" i="7" l="1"/>
  <c r="H22" i="7"/>
  <c r="J22" i="7" s="1"/>
  <c r="H19" i="7"/>
  <c r="J19" i="7" l="1"/>
  <c r="H29" i="7"/>
  <c r="J29" i="7" s="1"/>
  <c r="I19" i="7"/>
  <c r="H6" i="7" l="1"/>
  <c r="E8" i="7"/>
  <c r="E7" i="7" s="1"/>
  <c r="F11" i="1" l="1"/>
  <c r="G11" i="1"/>
  <c r="G14" i="1" l="1"/>
  <c r="I12" i="1"/>
  <c r="F14" i="1"/>
  <c r="K12" i="1" l="1"/>
  <c r="M12" i="1" s="1"/>
  <c r="F13" i="1"/>
  <c r="F12" i="1" s="1"/>
  <c r="G13" i="1"/>
  <c r="G12" i="1" s="1"/>
  <c r="I9" i="1" l="1"/>
  <c r="G10" i="1"/>
  <c r="G9" i="1" s="1"/>
  <c r="G15" i="1" s="1"/>
  <c r="G32" i="1" s="1"/>
  <c r="F10" i="1"/>
  <c r="F9" i="1" s="1"/>
  <c r="F15" i="1" s="1"/>
  <c r="F32" i="1" s="1"/>
  <c r="J6" i="7" l="1"/>
  <c r="H40" i="7"/>
  <c r="J40" i="7" s="1"/>
  <c r="I7" i="7"/>
  <c r="I15" i="1"/>
  <c r="E29" i="7" l="1"/>
  <c r="I30" i="7"/>
  <c r="K9" i="1"/>
  <c r="M9" i="1" l="1"/>
  <c r="L9" i="1"/>
  <c r="K15" i="1"/>
  <c r="M15" i="1" s="1"/>
  <c r="I29" i="7"/>
  <c r="H12" i="1"/>
  <c r="L12" i="1" s="1"/>
  <c r="I26" i="7" l="1"/>
  <c r="E22" i="7"/>
  <c r="E6" i="7" s="1"/>
  <c r="E40" i="7" l="1"/>
  <c r="I40" i="7" s="1"/>
  <c r="I22" i="7"/>
  <c r="H15" i="1"/>
  <c r="I6" i="7" l="1"/>
  <c r="L15" i="1"/>
  <c r="I97" i="7"/>
  <c r="I98" i="7"/>
  <c r="I49" i="7" l="1"/>
  <c r="I104" i="7" l="1"/>
  <c r="F116" i="15"/>
  <c r="E94" i="15" l="1"/>
  <c r="E93" i="15" l="1"/>
  <c r="F93" i="15" s="1"/>
  <c r="F94" i="15"/>
  <c r="E92" i="15" l="1"/>
  <c r="E50" i="15" s="1"/>
  <c r="E49" i="15" s="1"/>
  <c r="F50" i="15" l="1"/>
  <c r="F92" i="15"/>
  <c r="H42" i="7"/>
  <c r="J42" i="7" s="1"/>
  <c r="I43" i="7"/>
  <c r="E9" i="15" l="1"/>
  <c r="F9" i="15" s="1"/>
  <c r="H41" i="7"/>
  <c r="J41" i="7" s="1"/>
  <c r="I42" i="7"/>
  <c r="F49" i="15" l="1"/>
  <c r="I41" i="7"/>
</calcChain>
</file>

<file path=xl/sharedStrings.xml><?xml version="1.0" encoding="utf-8"?>
<sst xmlns="http://schemas.openxmlformats.org/spreadsheetml/2006/main" count="850" uniqueCount="350">
  <si>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</si>
  <si>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</si>
  <si>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</si>
  <si>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</si>
  <si>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</si>
  <si>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</si>
  <si>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</si>
  <si>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</si>
  <si>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</si>
  <si>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</si>
  <si>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</si>
  <si>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</si>
  <si>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</si>
  <si>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</si>
  <si>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</si>
  <si>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</si>
  <si>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</si>
  <si>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</si>
  <si>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</si>
  <si>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</si>
  <si>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</si>
  <si>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</si>
  <si>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</si>
  <si>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Rashodi poslovanja</t>
  </si>
  <si>
    <t xml:space="preserve">Prihodi poslovanja </t>
  </si>
  <si>
    <t>BROJČANA OZNAKA I NAZIV</t>
  </si>
  <si>
    <t xml:space="preserve">091 Predškolsko i osnovno obrazovanje 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</si>
  <si>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</si>
  <si>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</si>
  <si>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</si>
  <si>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</si>
  <si>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</si>
  <si>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</si>
  <si>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</si>
  <si>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</si>
  <si>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</si>
  <si>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</si>
  <si>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</si>
  <si>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</si>
  <si>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</si>
  <si>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</si>
  <si>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</si>
  <si>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</si>
  <si>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</si>
  <si>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</si>
  <si>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</si>
  <si>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</si>
  <si>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</si>
  <si>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</si>
  <si>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</si>
  <si>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</si>
  <si>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</si>
  <si>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</si>
  <si>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</si>
  <si>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</si>
  <si>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</si>
  <si>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</si>
  <si>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</si>
  <si>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</si>
  <si>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</si>
  <si>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</si>
  <si>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</si>
  <si>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</si>
  <si>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</si>
  <si>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</si>
  <si>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</si>
  <si>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</si>
  <si>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</si>
  <si>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</si>
  <si>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</si>
  <si>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</si>
  <si>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</si>
  <si>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</si>
  <si>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</si>
  <si>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</si>
  <si>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</si>
  <si>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</si>
  <si>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</si>
  <si>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</si>
  <si>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</si>
  <si>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</si>
  <si>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</si>
  <si>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</si>
  <si>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</si>
  <si>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</si>
  <si>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</si>
  <si>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</si>
  <si>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</si>
  <si>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</si>
  <si>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</si>
  <si>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</si>
  <si>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</si>
  <si>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</si>
  <si>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</si>
  <si>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</si>
  <si>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</si>
  <si>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</si>
  <si>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</si>
  <si>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</si>
  <si>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</si>
  <si>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</si>
  <si>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</si>
  <si>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</si>
  <si>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</si>
  <si>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</si>
  <si>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</si>
  <si>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</si>
  <si>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</si>
  <si>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9</t>
  </si>
  <si>
    <t>92</t>
  </si>
  <si>
    <t>922</t>
  </si>
  <si>
    <t>Višak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</si>
  <si>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</si>
  <si>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</si>
  <si>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</si>
  <si>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</si>
  <si>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</si>
  <si>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</si>
  <si>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</si>
  <si>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</si>
  <si>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</si>
  <si>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</si>
  <si>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</si>
  <si>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</si>
  <si>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</si>
  <si>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</si>
  <si>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</si>
  <si>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</si>
  <si>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</si>
  <si>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</si>
  <si>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</si>
  <si>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</si>
  <si>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</si>
  <si>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</si>
  <si>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</si>
  <si>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</si>
  <si>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PRIHODI PO IZVORIMA FINANCIRANJA</t>
  </si>
  <si>
    <t>RASHODI PO IZVORIMA FINANCIRANJA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</si>
  <si>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</si>
  <si>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</si>
  <si>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</si>
  <si>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</si>
  <si>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</si>
  <si>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</si>
  <si>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</si>
  <si>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 xml:space="preserve">Indeks 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</si>
  <si>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</si>
  <si>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</si>
  <si>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</si>
  <si>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</si>
  <si>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</si>
  <si>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</si>
  <si>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</si>
  <si>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</si>
  <si>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</si>
  <si>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</si>
  <si>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</si>
  <si>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Sitni inventar</t>
  </si>
  <si>
    <t>Premije osiguranja</t>
  </si>
  <si>
    <t>Članarine i norme</t>
  </si>
  <si>
    <t>Zatezne kamate</t>
  </si>
  <si>
    <t>Uređaji, strojevi i oprema za ostale namjene</t>
  </si>
  <si>
    <t>PRIHODI OD PRODAJE ILI ZAMJENE NEFINANCIJSKE IMOVINE I NAKNADE S NASLOVA OSIGURANJA</t>
  </si>
  <si>
    <t>Izvor financiranja</t>
  </si>
  <si>
    <t>Tekuće donacije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</si>
  <si>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</si>
  <si>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</si>
  <si>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</si>
  <si>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</si>
  <si>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</si>
  <si>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</si>
  <si>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</si>
  <si>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</si>
  <si>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</si>
  <si>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Troškovi sudskih postupaka</t>
  </si>
  <si>
    <t>9222</t>
  </si>
  <si>
    <t>Manjak prihoda</t>
  </si>
  <si>
    <t>Brojčana oznaka/ Razred</t>
  </si>
  <si>
    <t>Opći prihodi i primici-DEC</t>
  </si>
  <si>
    <t>Vlastiti izvori-IZVRŠENJE KORIŠTENJA PRENESENOG REZULTATA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</si>
  <si>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</si>
  <si>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</si>
  <si>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</si>
  <si>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</si>
  <si>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</si>
  <si>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</si>
  <si>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</si>
  <si>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</si>
  <si>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</si>
  <si>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 xml:space="preserve">UKUPNI PRIHODI </t>
  </si>
  <si>
    <t>638</t>
  </si>
  <si>
    <t>Pomoći temeljem prijenosa EU sredstava</t>
  </si>
  <si>
    <t>6381</t>
  </si>
  <si>
    <t>6382</t>
  </si>
  <si>
    <t>Tekuće pomoći temeljem prijenosa EU sredstava</t>
  </si>
  <si>
    <t>Kapitalne  pomoći temeljem prijenosa EU sredstava</t>
  </si>
  <si>
    <t>6614</t>
  </si>
  <si>
    <t>Prihodi od prodaje proizvoda i robe</t>
  </si>
  <si>
    <t>Negativne tečajne razlike i raz.zbog prim.val.klauz.</t>
  </si>
  <si>
    <t xml:space="preserve">Naknade građanima i kućanstvima ua novcu </t>
  </si>
  <si>
    <t>4226</t>
  </si>
  <si>
    <t>Sportska i glazbena oprema</t>
  </si>
  <si>
    <t xml:space="preserve"> </t>
  </si>
  <si>
    <t xml:space="preserve">Ministarstvo </t>
  </si>
  <si>
    <t>541</t>
  </si>
  <si>
    <t>JLS</t>
  </si>
  <si>
    <t>571</t>
  </si>
  <si>
    <t>Ministarstvo prijenos EU</t>
  </si>
  <si>
    <t>711</t>
  </si>
  <si>
    <t>Prihodi od prodaje nefinancijske imovine PK</t>
  </si>
  <si>
    <t>Opći prihodi i primici-izvorna sredstva KZŽ</t>
  </si>
  <si>
    <t>Ministarstvo- prijenos EU KZŽ</t>
  </si>
  <si>
    <t>581</t>
  </si>
  <si>
    <t>HZZZ</t>
  </si>
  <si>
    <t>Brojčana oznaka i naziv</t>
  </si>
  <si>
    <t>Aktivnost A102000</t>
  </si>
  <si>
    <t>Ostali rashodi za zaposlene</t>
  </si>
  <si>
    <t>PROGRAM J01 OBRAZOVANJE</t>
  </si>
  <si>
    <t>PROGRAM 1000</t>
  </si>
  <si>
    <t>OSNOVNO OBRAZOVANJE - ZAKONSKI STANDARD</t>
  </si>
  <si>
    <t>Redovni poslovi ustanova osnovnog obrazovanja</t>
  </si>
  <si>
    <t>Izvor  1.3. DECENTRALIZACIJA</t>
  </si>
  <si>
    <t>Materijal i energija</t>
  </si>
  <si>
    <t>Uredski mat. i ostali mat. rashodi</t>
  </si>
  <si>
    <t>Službena, radna i zastitna odjeća i obuća</t>
  </si>
  <si>
    <t>Usluge tek. i invest. održavanja</t>
  </si>
  <si>
    <t>Zdravstvene usluge</t>
  </si>
  <si>
    <t xml:space="preserve">Intelektualne usluge </t>
  </si>
  <si>
    <t>Ostali nespom. rashodi poslovanja</t>
  </si>
  <si>
    <t>Članarine</t>
  </si>
  <si>
    <t>Ostali rashodi poslovanja</t>
  </si>
  <si>
    <t>Oprema za održavanje i zaštitu</t>
  </si>
  <si>
    <t>Oprema</t>
  </si>
  <si>
    <t>PROGRAM 1003</t>
  </si>
  <si>
    <t>DOPUNSKI NASTAVNI I VANNASTAVNI PROGRAM ŠKOLA I OBRAZ. INSTIT.</t>
  </si>
  <si>
    <t>Aktivnost A102001</t>
  </si>
  <si>
    <t>Financiranje - ostali rashodi OŠ</t>
  </si>
  <si>
    <t>Izvor   2.1.1 DONACIJE</t>
  </si>
  <si>
    <t>Namirnice</t>
  </si>
  <si>
    <t>Izvor  3.1.1 VLASTITI PRIHODI</t>
  </si>
  <si>
    <t>Dop. za obav. zdrav. osig. na plaću</t>
  </si>
  <si>
    <t>Izvor  4.3.1 POSEBNE NAMJENE</t>
  </si>
  <si>
    <t>Izvor  5.2.1 MINISTARSTVO</t>
  </si>
  <si>
    <t>Doprinosi za zapošljavanje</t>
  </si>
  <si>
    <t>Prijevoz na posao</t>
  </si>
  <si>
    <t>Ostali rashodi</t>
  </si>
  <si>
    <t>Dopunski nastavni i vannastavni program škola i obraz. Institucija</t>
  </si>
  <si>
    <t>Aktivnost A102006 Program građanskog odgoja u školama</t>
  </si>
  <si>
    <t>Aktivnost T103000 Dopunska sredstva za materijalne rashode i opremu škole</t>
  </si>
  <si>
    <t>Materijal i dijelovi za tekuće i investicijsko održ.</t>
  </si>
  <si>
    <t>Postrijenja i oprema</t>
  </si>
  <si>
    <t>Knige</t>
  </si>
  <si>
    <t>Rashodi za nabavu proizvedene dugotrajne  imovine</t>
  </si>
  <si>
    <t>Tekuće donacije u novcu</t>
  </si>
  <si>
    <t xml:space="preserve">  </t>
  </si>
  <si>
    <t>Ostale naknde građanima  i kućanstvima iz proračuna</t>
  </si>
  <si>
    <t>Naknade građanima i kućanstvima na temelju os.</t>
  </si>
  <si>
    <t xml:space="preserve">Izvor  5.4.1 JLS </t>
  </si>
  <si>
    <t>Plaća za prekovremeni rad</t>
  </si>
  <si>
    <t>Naknade troškova osobama izvan.rad.odnosa</t>
  </si>
  <si>
    <t>Izvor financiranja 1.1. Opći prihodi i primici -izvorna sredstva KZŽ</t>
  </si>
  <si>
    <t>I.OPĆI DIO</t>
  </si>
  <si>
    <t>IZVJEŠTAJ O PRIHODIMA I RASHODIMA PREMA EKONOMSKOJ KLASIFIKACIJI</t>
  </si>
  <si>
    <t>IZVJEŠTAJ O PRIHODIMA I RASHODIMA PREMA IZVORIMA FINANCIRANJA</t>
  </si>
  <si>
    <t>IZVJEŠTAJ O RASHODIMA PREMA FUNKCIJSKOJ KLASIFIKACIJI</t>
  </si>
  <si>
    <t xml:space="preserve">II. POSEBNI DIO  </t>
  </si>
  <si>
    <t>IZVJEŠTAJ PO PROGRAMSKOJ KLASIFIKACIJI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</si>
  <si>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</si>
  <si>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</si>
  <si>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</si>
  <si>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</si>
  <si>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</si>
  <si>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</si>
  <si>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</si>
  <si>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</si>
  <si>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</si>
  <si>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</si>
  <si>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</si>
  <si>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</si>
  <si>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 xml:space="preserve"> RAČUN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</si>
  <si>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</si>
  <si>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</si>
  <si>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</si>
  <si>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</si>
  <si>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</si>
  <si>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 RAČUN PRIHODA I RASHODA</t>
  </si>
  <si>
    <t>0912 Osnovno obrazovanje</t>
  </si>
  <si>
    <t>VIŠAK/MANJAK + NETO FINANCIRANJE</t>
  </si>
  <si>
    <t>UKUPNI PRIHODI</t>
  </si>
  <si>
    <t>PRENESENI VIŠAK- DONACIJE</t>
  </si>
  <si>
    <t xml:space="preserve">Izvor  5.7.1 Ministarstvo prijenos EU </t>
  </si>
  <si>
    <t xml:space="preserve">Izvor 7.1.1  Prihodi od prodaje nefin.imovine </t>
  </si>
  <si>
    <t>Izvršenje 2023.</t>
  </si>
  <si>
    <t>Izvorni plan 2024.</t>
  </si>
  <si>
    <t>Tekući plan 2024.</t>
  </si>
  <si>
    <t>Izvršenje 2024.</t>
  </si>
  <si>
    <t>KLASA:400-02/25-01/2</t>
  </si>
  <si>
    <t xml:space="preserve">PRENESENI VIŠAK ILI PRENESENI MANJAK </t>
  </si>
  <si>
    <t>59</t>
  </si>
  <si>
    <t>JLS-višak 922</t>
  </si>
  <si>
    <t>Opći prihodi i primici-izvorna sredstva KZŽ -višak 922</t>
  </si>
  <si>
    <t>Vlastiti prihodi- višak 922</t>
  </si>
  <si>
    <t>PRENESENI VIŠAK PRIHODA 922</t>
  </si>
  <si>
    <t>Opći prihodi i primici-izvorna sredstva KZŽ 11</t>
  </si>
  <si>
    <t>Ministarstvo- prijenos EU KZŽ 57</t>
  </si>
  <si>
    <t>Donacije 211</t>
  </si>
  <si>
    <t>Vlastiti prihodi 311</t>
  </si>
  <si>
    <t>Posebne namjene 431</t>
  </si>
  <si>
    <t>Ministarstvo 521</t>
  </si>
  <si>
    <t>JLS 541</t>
  </si>
  <si>
    <t>MINISTARSTVO  KZŽ</t>
  </si>
  <si>
    <t>Ministaratvo KZŽ</t>
  </si>
  <si>
    <t>Ministarstvo prijenos EU 570</t>
  </si>
  <si>
    <t>Prihodi od prodaje nefinanc.imovine  711</t>
  </si>
  <si>
    <t>MINISTARSTVO KZŽ</t>
  </si>
  <si>
    <t>Donacije -višakK 922</t>
  </si>
  <si>
    <t>Prihodi za posebne namjene- višak 922</t>
  </si>
  <si>
    <t>Prihodi od prodaje nefinancijske imovine PK-višak 922</t>
  </si>
  <si>
    <t>Ministarstvo- prijenos EU  - višak 922</t>
  </si>
  <si>
    <t>5=4/3*100</t>
  </si>
  <si>
    <t>7=5/4*100</t>
  </si>
  <si>
    <t>6=5/2*100</t>
  </si>
  <si>
    <t>Ostali rashidi</t>
  </si>
  <si>
    <t>59   Ministarstvo prijenos EU- PRENESENI VIŠAK</t>
  </si>
  <si>
    <t>79     Prihodi od prodaje nefin.imovine - PRENESENI VIŠAK</t>
  </si>
  <si>
    <t>49    POSEBNE NAMJENE- PRENESENI VIŠAK</t>
  </si>
  <si>
    <t xml:space="preserve">39  VLASTITI PRIHODI-PRENESENI VIŠAK </t>
  </si>
  <si>
    <t>Aktivnost K104000 Dopunska sredstva za izgradnju, dogradnju i adaptaciju škola</t>
  </si>
  <si>
    <t>T103021 Projekt Baltazar 7</t>
  </si>
  <si>
    <t>Izvor financiranja 5.7. Ministarstvo prijenos EU KZŽ</t>
  </si>
  <si>
    <t>Izvor financiranja 5.2. Ministarstvo  KZŽ</t>
  </si>
  <si>
    <t>Izvor financiranja 1.1 .Opći prihodi i primici KZŽ</t>
  </si>
  <si>
    <t>T103025 Projekt Školska shema 6</t>
  </si>
  <si>
    <t>T103027 Projekt Baltazar 8</t>
  </si>
  <si>
    <t>T103028 Projekt Školska shema 7</t>
  </si>
  <si>
    <t>Građevinski objekti</t>
  </si>
  <si>
    <t>Zgrade znanstvenih i obrazovnih institucija</t>
  </si>
  <si>
    <t>PRIJENOS VIŠKA/MANJKA U SLJEDEĆE RAZDOBLJE</t>
  </si>
  <si>
    <t>421</t>
  </si>
  <si>
    <t>4212</t>
  </si>
  <si>
    <t>Poslovni objekti</t>
  </si>
  <si>
    <t>UKUPANO PRENESENI VIŠAK/MANJAK IZ PRETHODNE GODINE</t>
  </si>
  <si>
    <t>VIŠAK KOJI SE RASPOREDIO ZA POKRIĆE RAZLIKE PRIHODA I RASHODA, PRIMITAKA I IZDATAKA</t>
  </si>
  <si>
    <t>MANJAK RAZLIKE PRIHODA I RASHODA, PRIMITAKA I IZDATAKA KOJI SE POKRIO</t>
  </si>
  <si>
    <t>UKUPNO KORIŠTENI REZULTAT</t>
  </si>
  <si>
    <t>Predsjednica Školskog odbora</t>
  </si>
  <si>
    <t>Dunja Špoljar</t>
  </si>
  <si>
    <t>URBROJ:2140-65-05/1-25-3</t>
  </si>
  <si>
    <t>Hum na Sutli, 31.03.2025.</t>
  </si>
  <si>
    <t>IZVJEŠTAJ O IZVRŠENJU FINANCIJSKOG PLANA OŠ VIKTORA KOVAČIĆA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</si>
</sst>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7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  <charset val="238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sz val="16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17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</cellStyleXfs>
  <cellXfs count="497">
    <xf numFmtId="0" fontId="0" fillId="0" borderId="0" xfId="0"/>
    <xf numFmtId="4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20" fillId="0" borderId="0" xfId="0" applyFont="1"/>
    <xf numFmtId="3" fontId="10" fillId="2" borderId="6" xfId="0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 wrapText="1"/>
    </xf>
    <xf numFmtId="0" fontId="21" fillId="0" borderId="0" xfId="1" applyFont="1" applyAlignment="1">
      <alignment wrapText="1"/>
    </xf>
    <xf numFmtId="0" fontId="19" fillId="0" borderId="0" xfId="0" applyFont="1"/>
    <xf numFmtId="0" fontId="19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22" fillId="0" borderId="0" xfId="0" applyFont="1"/>
    <xf numFmtId="49" fontId="11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right" vertical="center"/>
    </xf>
    <xf numFmtId="49" fontId="11" fillId="6" borderId="6" xfId="0" applyNumberFormat="1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6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6" borderId="6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9" fillId="3" borderId="0" xfId="1" applyFont="1" applyFill="1" applyAlignment="1">
      <alignment vertical="center"/>
    </xf>
    <xf numFmtId="0" fontId="28" fillId="3" borderId="13" xfId="1" applyFont="1" applyFill="1" applyBorder="1" applyAlignment="1">
      <alignment horizontal="center" vertical="center" wrapText="1"/>
    </xf>
    <xf numFmtId="0" fontId="29" fillId="0" borderId="0" xfId="0" applyFont="1"/>
    <xf numFmtId="0" fontId="30" fillId="3" borderId="13" xfId="1" applyFont="1" applyFill="1" applyBorder="1" applyAlignment="1">
      <alignment horizontal="center" vertical="center" wrapText="1"/>
    </xf>
    <xf numFmtId="0" fontId="31" fillId="0" borderId="0" xfId="0" applyFont="1"/>
    <xf numFmtId="49" fontId="10" fillId="0" borderId="13" xfId="7" applyNumberFormat="1" applyFont="1" applyBorder="1" applyAlignment="1">
      <alignment horizontal="left" vertical="center" wrapText="1"/>
    </xf>
    <xf numFmtId="3" fontId="23" fillId="6" borderId="13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right" vertical="center"/>
    </xf>
    <xf numFmtId="164" fontId="13" fillId="7" borderId="8" xfId="0" applyNumberFormat="1" applyFont="1" applyFill="1" applyBorder="1" applyAlignment="1">
      <alignment horizontal="right" vertical="center"/>
    </xf>
    <xf numFmtId="0" fontId="32" fillId="2" borderId="1" xfId="0" applyFont="1" applyFill="1" applyBorder="1" applyAlignment="1">
      <alignment horizontal="right" vertical="center"/>
    </xf>
    <xf numFmtId="3" fontId="32" fillId="2" borderId="1" xfId="0" applyNumberFormat="1" applyFont="1" applyFill="1" applyBorder="1" applyAlignment="1">
      <alignment horizontal="right" vertical="center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right" vertical="center"/>
    </xf>
    <xf numFmtId="3" fontId="32" fillId="2" borderId="1" xfId="0" applyNumberFormat="1" applyFont="1" applyFill="1" applyBorder="1" applyAlignment="1">
      <alignment horizontal="right" vertical="center" wrapText="1"/>
    </xf>
    <xf numFmtId="3" fontId="34" fillId="7" borderId="8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49" fontId="10" fillId="9" borderId="6" xfId="0" applyNumberFormat="1" applyFont="1" applyFill="1" applyBorder="1" applyAlignment="1">
      <alignment horizontal="center" vertical="center"/>
    </xf>
    <xf numFmtId="3" fontId="11" fillId="10" borderId="6" xfId="0" applyNumberFormat="1" applyFont="1" applyFill="1" applyBorder="1" applyAlignment="1">
      <alignment horizontal="right" vertical="center"/>
    </xf>
    <xf numFmtId="49" fontId="10" fillId="9" borderId="14" xfId="0" applyNumberFormat="1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vertical="center"/>
    </xf>
    <xf numFmtId="3" fontId="10" fillId="12" borderId="6" xfId="0" applyNumberFormat="1" applyFont="1" applyFill="1" applyBorder="1" applyAlignment="1">
      <alignment horizontal="right" vertical="center"/>
    </xf>
    <xf numFmtId="0" fontId="16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1" borderId="6" xfId="0" applyNumberFormat="1" applyFont="1" applyFill="1" applyBorder="1" applyAlignment="1">
      <alignment vertical="center"/>
    </xf>
    <xf numFmtId="0" fontId="10" fillId="13" borderId="6" xfId="0" applyFont="1" applyFill="1" applyBorder="1" applyAlignment="1">
      <alignment horizontal="right" vertical="center"/>
    </xf>
    <xf numFmtId="0" fontId="10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left" vertical="center" wrapText="1"/>
    </xf>
    <xf numFmtId="3" fontId="37" fillId="9" borderId="6" xfId="0" applyNumberFormat="1" applyFont="1" applyFill="1" applyBorder="1" applyAlignment="1">
      <alignment horizontal="center" vertical="center" wrapText="1"/>
    </xf>
    <xf numFmtId="3" fontId="37" fillId="9" borderId="6" xfId="0" applyNumberFormat="1" applyFont="1" applyFill="1" applyBorder="1" applyAlignment="1">
      <alignment horizontal="right" vertical="center" wrapText="1"/>
    </xf>
    <xf numFmtId="3" fontId="37" fillId="10" borderId="6" xfId="0" applyNumberFormat="1" applyFont="1" applyFill="1" applyBorder="1" applyAlignment="1">
      <alignment vertical="center"/>
    </xf>
    <xf numFmtId="49" fontId="10" fillId="9" borderId="13" xfId="0" applyNumberFormat="1" applyFont="1" applyFill="1" applyBorder="1" applyAlignment="1">
      <alignment horizontal="center" vertical="center"/>
    </xf>
    <xf numFmtId="3" fontId="10" fillId="9" borderId="13" xfId="0" applyNumberFormat="1" applyFont="1" applyFill="1" applyBorder="1" applyAlignment="1">
      <alignment horizontal="right" vertical="center"/>
    </xf>
    <xf numFmtId="49" fontId="10" fillId="13" borderId="13" xfId="0" applyNumberFormat="1" applyFont="1" applyFill="1" applyBorder="1" applyAlignment="1">
      <alignment horizontal="center" vertical="center"/>
    </xf>
    <xf numFmtId="3" fontId="10" fillId="13" borderId="13" xfId="0" applyNumberFormat="1" applyFont="1" applyFill="1" applyBorder="1" applyAlignment="1">
      <alignment horizontal="left" vertical="top"/>
    </xf>
    <xf numFmtId="3" fontId="10" fillId="13" borderId="13" xfId="0" applyNumberFormat="1" applyFont="1" applyFill="1" applyBorder="1" applyAlignment="1">
      <alignment horizontal="right" vertical="center"/>
    </xf>
    <xf numFmtId="49" fontId="38" fillId="6" borderId="15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vertical="center"/>
    </xf>
    <xf numFmtId="3" fontId="10" fillId="8" borderId="13" xfId="0" applyNumberFormat="1" applyFont="1" applyFill="1" applyBorder="1" applyAlignment="1">
      <alignment horizontal="right" vertical="center"/>
    </xf>
    <xf numFmtId="49" fontId="10" fillId="14" borderId="6" xfId="0" applyNumberFormat="1" applyFont="1" applyFill="1" applyBorder="1" applyAlignment="1">
      <alignment horizontal="right" vertical="center"/>
    </xf>
    <xf numFmtId="49" fontId="10" fillId="14" borderId="6" xfId="0" applyNumberFormat="1" applyFont="1" applyFill="1" applyBorder="1" applyAlignment="1">
      <alignment vertical="center"/>
    </xf>
    <xf numFmtId="3" fontId="37" fillId="2" borderId="6" xfId="0" applyNumberFormat="1" applyFont="1" applyFill="1" applyBorder="1" applyAlignment="1">
      <alignment horizontal="center" vertical="center" wrapText="1"/>
    </xf>
    <xf numFmtId="3" fontId="37" fillId="2" borderId="6" xfId="0" applyNumberFormat="1" applyFont="1" applyFill="1" applyBorder="1" applyAlignment="1">
      <alignment horizontal="center" vertical="center"/>
    </xf>
    <xf numFmtId="0" fontId="37" fillId="6" borderId="6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vertical="center"/>
    </xf>
    <xf numFmtId="0" fontId="37" fillId="9" borderId="6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left" vertical="center" wrapText="1"/>
    </xf>
    <xf numFmtId="0" fontId="37" fillId="9" borderId="6" xfId="0" applyFont="1" applyFill="1" applyBorder="1" applyAlignment="1">
      <alignment vertical="center"/>
    </xf>
    <xf numFmtId="49" fontId="37" fillId="9" borderId="6" xfId="0" applyNumberFormat="1" applyFont="1" applyFill="1" applyBorder="1" applyAlignment="1">
      <alignment vertical="center"/>
    </xf>
    <xf numFmtId="49" fontId="37" fillId="9" borderId="6" xfId="0" applyNumberFormat="1" applyFont="1" applyFill="1" applyBorder="1" applyAlignment="1">
      <alignment horizontal="left" vertical="center" wrapText="1"/>
    </xf>
    <xf numFmtId="0" fontId="37" fillId="10" borderId="6" xfId="0" applyFont="1" applyFill="1" applyBorder="1" applyAlignment="1">
      <alignment horizontal="center" vertical="center"/>
    </xf>
    <xf numFmtId="0" fontId="41" fillId="6" borderId="6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left" vertical="center" wrapText="1"/>
    </xf>
    <xf numFmtId="0" fontId="41" fillId="6" borderId="6" xfId="0" applyFont="1" applyFill="1" applyBorder="1" applyAlignment="1">
      <alignment horizontal="center" vertical="center"/>
    </xf>
    <xf numFmtId="49" fontId="40" fillId="6" borderId="6" xfId="0" applyNumberFormat="1" applyFont="1" applyFill="1" applyBorder="1" applyAlignment="1">
      <alignment horizontal="center" vertical="center"/>
    </xf>
    <xf numFmtId="49" fontId="40" fillId="6" borderId="6" xfId="0" applyNumberFormat="1" applyFont="1" applyFill="1" applyBorder="1" applyAlignment="1">
      <alignment horizontal="left" vertical="center" wrapText="1"/>
    </xf>
    <xf numFmtId="3" fontId="37" fillId="10" borderId="6" xfId="0" applyNumberFormat="1" applyFont="1" applyFill="1" applyBorder="1" applyAlignment="1">
      <alignment horizontal="right" vertical="center"/>
    </xf>
    <xf numFmtId="49" fontId="10" fillId="15" borderId="13" xfId="7" applyNumberFormat="1" applyFont="1" applyFill="1" applyBorder="1" applyAlignment="1">
      <alignment horizontal="left" vertical="center" wrapText="1"/>
    </xf>
    <xf numFmtId="3" fontId="28" fillId="15" borderId="13" xfId="1" applyNumberFormat="1" applyFont="1" applyFill="1" applyBorder="1" applyAlignment="1">
      <alignment horizontal="right" vertical="center"/>
    </xf>
    <xf numFmtId="0" fontId="32" fillId="2" borderId="20" xfId="0" applyFont="1" applyFill="1" applyBorder="1" applyAlignment="1">
      <alignment horizontal="center" vertical="center" wrapText="1"/>
    </xf>
    <xf numFmtId="3" fontId="43" fillId="2" borderId="6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3" fontId="9" fillId="16" borderId="1" xfId="0" applyNumberFormat="1" applyFont="1" applyFill="1" applyBorder="1" applyAlignment="1">
      <alignment vertical="center" wrapText="1"/>
    </xf>
    <xf numFmtId="3" fontId="24" fillId="17" borderId="6" xfId="0" applyNumberFormat="1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right" vertical="center"/>
    </xf>
    <xf numFmtId="3" fontId="32" fillId="2" borderId="20" xfId="0" applyNumberFormat="1" applyFont="1" applyFill="1" applyBorder="1" applyAlignment="1">
      <alignment horizontal="right" vertical="center"/>
    </xf>
    <xf numFmtId="0" fontId="16" fillId="18" borderId="6" xfId="0" applyFont="1" applyFill="1" applyBorder="1" applyAlignment="1">
      <alignment vertical="center"/>
    </xf>
    <xf numFmtId="49" fontId="10" fillId="19" borderId="6" xfId="0" applyNumberFormat="1" applyFont="1" applyFill="1" applyBorder="1" applyAlignment="1">
      <alignment horizontal="right" vertical="center"/>
    </xf>
    <xf numFmtId="49" fontId="10" fillId="19" borderId="6" xfId="0" applyNumberFormat="1" applyFont="1" applyFill="1" applyBorder="1" applyAlignment="1">
      <alignment horizontal="center" vertical="center"/>
    </xf>
    <xf numFmtId="49" fontId="10" fillId="19" borderId="6" xfId="0" applyNumberFormat="1" applyFont="1" applyFill="1" applyBorder="1" applyAlignment="1">
      <alignment horizontal="left" vertical="center" wrapText="1"/>
    </xf>
    <xf numFmtId="0" fontId="15" fillId="18" borderId="6" xfId="0" applyFont="1" applyFill="1" applyBorder="1" applyAlignment="1">
      <alignment vertical="center"/>
    </xf>
    <xf numFmtId="49" fontId="11" fillId="19" borderId="6" xfId="0" applyNumberFormat="1" applyFont="1" applyFill="1" applyBorder="1" applyAlignment="1">
      <alignment horizontal="right" vertical="center"/>
    </xf>
    <xf numFmtId="49" fontId="11" fillId="19" borderId="6" xfId="0" applyNumberFormat="1" applyFont="1" applyFill="1" applyBorder="1" applyAlignment="1">
      <alignment horizontal="left" vertical="center" wrapText="1"/>
    </xf>
    <xf numFmtId="0" fontId="10" fillId="19" borderId="6" xfId="0" applyFont="1" applyFill="1" applyBorder="1" applyAlignment="1">
      <alignment horizontal="right" vertical="center"/>
    </xf>
    <xf numFmtId="0" fontId="10" fillId="19" borderId="6" xfId="0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horizontal="left" vertical="center" wrapText="1"/>
    </xf>
    <xf numFmtId="0" fontId="10" fillId="18" borderId="6" xfId="0" applyFont="1" applyFill="1" applyBorder="1" applyAlignment="1">
      <alignment vertical="center"/>
    </xf>
    <xf numFmtId="0" fontId="10" fillId="18" borderId="6" xfId="0" applyFont="1" applyFill="1" applyBorder="1" applyAlignment="1">
      <alignment horizontal="right" vertical="center"/>
    </xf>
    <xf numFmtId="0" fontId="10" fillId="18" borderId="6" xfId="0" applyFont="1" applyFill="1" applyBorder="1" applyAlignment="1">
      <alignment horizontal="center" vertical="center"/>
    </xf>
    <xf numFmtId="49" fontId="10" fillId="18" borderId="6" xfId="0" applyNumberFormat="1" applyFont="1" applyFill="1" applyBorder="1" applyAlignment="1">
      <alignment horizontal="left" vertical="center" wrapText="1"/>
    </xf>
    <xf numFmtId="49" fontId="10" fillId="19" borderId="13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right" vertical="center"/>
    </xf>
    <xf numFmtId="49" fontId="10" fillId="18" borderId="6" xfId="0" applyNumberFormat="1" applyFont="1" applyFill="1" applyBorder="1" applyAlignment="1">
      <alignment horizontal="right" vertical="center"/>
    </xf>
    <xf numFmtId="0" fontId="11" fillId="18" borderId="6" xfId="0" applyFont="1" applyFill="1" applyBorder="1" applyAlignment="1">
      <alignment vertical="center"/>
    </xf>
    <xf numFmtId="49" fontId="35" fillId="18" borderId="6" xfId="0" applyNumberFormat="1" applyFont="1" applyFill="1" applyBorder="1" applyAlignment="1">
      <alignment horizontal="right" vertical="center"/>
    </xf>
    <xf numFmtId="0" fontId="35" fillId="18" borderId="6" xfId="0" applyFont="1" applyFill="1" applyBorder="1" applyAlignment="1">
      <alignment vertical="center"/>
    </xf>
    <xf numFmtId="49" fontId="10" fillId="19" borderId="6" xfId="0" applyNumberFormat="1" applyFont="1" applyFill="1" applyBorder="1" applyAlignment="1">
      <alignment horizontal="left" vertical="center"/>
    </xf>
    <xf numFmtId="0" fontId="35" fillId="19" borderId="6" xfId="0" applyFont="1" applyFill="1" applyBorder="1" applyAlignment="1">
      <alignment horizontal="right" vertical="center"/>
    </xf>
    <xf numFmtId="0" fontId="36" fillId="18" borderId="6" xfId="0" applyFont="1" applyFill="1" applyBorder="1" applyAlignment="1">
      <alignment vertical="center"/>
    </xf>
    <xf numFmtId="49" fontId="35" fillId="19" borderId="6" xfId="0" applyNumberFormat="1" applyFont="1" applyFill="1" applyBorder="1" applyAlignment="1">
      <alignment horizontal="left" vertical="center"/>
    </xf>
    <xf numFmtId="49" fontId="35" fillId="19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11" fillId="13" borderId="6" xfId="0" applyNumberFormat="1" applyFont="1" applyFill="1" applyBorder="1" applyAlignment="1">
      <alignment horizontal="right" vertical="center"/>
    </xf>
    <xf numFmtId="49" fontId="11" fillId="13" borderId="6" xfId="0" applyNumberFormat="1" applyFont="1" applyFill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left" vertical="center" wrapText="1"/>
    </xf>
    <xf numFmtId="49" fontId="10" fillId="14" borderId="6" xfId="0" applyNumberFormat="1" applyFont="1" applyFill="1" applyBorder="1" applyAlignment="1">
      <alignment vertical="center" wrapText="1"/>
    </xf>
    <xf numFmtId="3" fontId="46" fillId="2" borderId="6" xfId="0" applyNumberFormat="1" applyFont="1" applyFill="1" applyBorder="1" applyAlignment="1">
      <alignment horizontal="center" vertical="center" wrapText="1"/>
    </xf>
    <xf numFmtId="3" fontId="32" fillId="6" borderId="16" xfId="0" applyNumberFormat="1" applyFont="1" applyFill="1" applyBorder="1" applyAlignment="1">
      <alignment horizontal="center" vertical="center" wrapText="1"/>
    </xf>
    <xf numFmtId="49" fontId="38" fillId="6" borderId="6" xfId="0" applyNumberFormat="1" applyFont="1" applyFill="1" applyBorder="1" applyAlignment="1">
      <alignment horizontal="center" vertical="center"/>
    </xf>
    <xf numFmtId="3" fontId="38" fillId="6" borderId="6" xfId="0" applyNumberFormat="1" applyFont="1" applyFill="1" applyBorder="1" applyAlignment="1">
      <alignment horizontal="left" vertical="top"/>
    </xf>
    <xf numFmtId="3" fontId="48" fillId="3" borderId="13" xfId="1" applyNumberFormat="1" applyFont="1" applyFill="1" applyBorder="1" applyAlignment="1">
      <alignment horizontal="right" vertical="center"/>
    </xf>
    <xf numFmtId="2" fontId="19" fillId="2" borderId="1" xfId="0" applyNumberFormat="1" applyFont="1" applyFill="1" applyBorder="1" applyAlignment="1">
      <alignment vertical="center" wrapText="1"/>
    </xf>
    <xf numFmtId="2" fontId="32" fillId="16" borderId="1" xfId="0" applyNumberFormat="1" applyFont="1" applyFill="1" applyBorder="1" applyAlignment="1">
      <alignment vertical="center" wrapText="1"/>
    </xf>
    <xf numFmtId="2" fontId="32" fillId="16" borderId="20" xfId="0" applyNumberFormat="1" applyFont="1" applyFill="1" applyBorder="1" applyAlignment="1">
      <alignment vertical="center" wrapText="1"/>
    </xf>
    <xf numFmtId="2" fontId="19" fillId="2" borderId="20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/>
    </xf>
    <xf numFmtId="2" fontId="19" fillId="2" borderId="20" xfId="0" applyNumberFormat="1" applyFont="1" applyFill="1" applyBorder="1" applyAlignment="1">
      <alignment vertical="center"/>
    </xf>
    <xf numFmtId="2" fontId="32" fillId="7" borderId="1" xfId="0" applyNumberFormat="1" applyFont="1" applyFill="1" applyBorder="1" applyAlignment="1">
      <alignment horizontal="right" vertical="center"/>
    </xf>
    <xf numFmtId="2" fontId="32" fillId="7" borderId="20" xfId="0" applyNumberFormat="1" applyFont="1" applyFill="1" applyBorder="1" applyAlignment="1">
      <alignment horizontal="right" vertical="center"/>
    </xf>
    <xf numFmtId="2" fontId="34" fillId="7" borderId="8" xfId="0" applyNumberFormat="1" applyFont="1" applyFill="1" applyBorder="1" applyAlignment="1">
      <alignment horizontal="right" vertical="center"/>
    </xf>
    <xf numFmtId="2" fontId="34" fillId="7" borderId="24" xfId="0" applyNumberFormat="1" applyFont="1" applyFill="1" applyBorder="1" applyAlignment="1">
      <alignment horizontal="right" vertical="center"/>
    </xf>
    <xf numFmtId="2" fontId="32" fillId="2" borderId="1" xfId="0" applyNumberFormat="1" applyFont="1" applyFill="1" applyBorder="1" applyAlignment="1">
      <alignment horizontal="right" vertical="center" wrapText="1"/>
    </xf>
    <xf numFmtId="2" fontId="32" fillId="2" borderId="20" xfId="0" applyNumberFormat="1" applyFont="1" applyFill="1" applyBorder="1" applyAlignment="1">
      <alignment horizontal="right" vertical="center" wrapText="1"/>
    </xf>
    <xf numFmtId="2" fontId="37" fillId="9" borderId="6" xfId="0" applyNumberFormat="1" applyFont="1" applyFill="1" applyBorder="1" applyAlignment="1">
      <alignment horizontal="right" vertical="center" wrapText="1"/>
    </xf>
    <xf numFmtId="2" fontId="10" fillId="13" borderId="6" xfId="0" applyNumberFormat="1" applyFont="1" applyFill="1" applyBorder="1" applyAlignment="1">
      <alignment horizontal="right" vertical="center"/>
    </xf>
    <xf numFmtId="2" fontId="10" fillId="6" borderId="6" xfId="0" applyNumberFormat="1" applyFont="1" applyFill="1" applyBorder="1" applyAlignment="1">
      <alignment horizontal="right" vertical="center"/>
    </xf>
    <xf numFmtId="2" fontId="10" fillId="19" borderId="6" xfId="0" applyNumberFormat="1" applyFont="1" applyFill="1" applyBorder="1" applyAlignment="1">
      <alignment horizontal="right" vertical="center"/>
    </xf>
    <xf numFmtId="2" fontId="10" fillId="8" borderId="6" xfId="0" applyNumberFormat="1" applyFont="1" applyFill="1" applyBorder="1" applyAlignment="1">
      <alignment horizontal="right" vertical="center"/>
    </xf>
    <xf numFmtId="2" fontId="11" fillId="2" borderId="6" xfId="0" applyNumberFormat="1" applyFont="1" applyFill="1" applyBorder="1" applyAlignment="1">
      <alignment horizontal="right" vertical="center"/>
    </xf>
    <xf numFmtId="2" fontId="11" fillId="8" borderId="6" xfId="0" applyNumberFormat="1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right" vertical="center"/>
    </xf>
    <xf numFmtId="2" fontId="10" fillId="13" borderId="6" xfId="0" applyNumberFormat="1" applyFont="1" applyFill="1" applyBorder="1" applyAlignment="1">
      <alignment horizontal="right" vertical="center" wrapText="1"/>
    </xf>
    <xf numFmtId="2" fontId="10" fillId="19" borderId="6" xfId="0" applyNumberFormat="1" applyFont="1" applyFill="1" applyBorder="1" applyAlignment="1">
      <alignment horizontal="right" vertical="center" wrapText="1"/>
    </xf>
    <xf numFmtId="2" fontId="10" fillId="8" borderId="6" xfId="0" applyNumberFormat="1" applyFont="1" applyFill="1" applyBorder="1" applyAlignment="1">
      <alignment horizontal="right"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2" fontId="11" fillId="8" borderId="6" xfId="0" applyNumberFormat="1" applyFont="1" applyFill="1" applyBorder="1" applyAlignment="1">
      <alignment horizontal="right" vertical="center" wrapText="1"/>
    </xf>
    <xf numFmtId="2" fontId="10" fillId="18" borderId="6" xfId="0" applyNumberFormat="1" applyFont="1" applyFill="1" applyBorder="1" applyAlignment="1">
      <alignment horizontal="right" vertical="center"/>
    </xf>
    <xf numFmtId="2" fontId="10" fillId="4" borderId="6" xfId="0" applyNumberFormat="1" applyFont="1" applyFill="1" applyBorder="1" applyAlignment="1">
      <alignment horizontal="right" vertical="center"/>
    </xf>
    <xf numFmtId="2" fontId="11" fillId="13" borderId="6" xfId="0" applyNumberFormat="1" applyFont="1" applyFill="1" applyBorder="1" applyAlignment="1">
      <alignment horizontal="right" vertical="center"/>
    </xf>
    <xf numFmtId="2" fontId="10" fillId="9" borderId="13" xfId="0" applyNumberFormat="1" applyFont="1" applyFill="1" applyBorder="1" applyAlignment="1">
      <alignment vertical="center"/>
    </xf>
    <xf numFmtId="2" fontId="10" fillId="13" borderId="13" xfId="0" applyNumberFormat="1" applyFont="1" applyFill="1" applyBorder="1" applyAlignment="1">
      <alignment vertical="center"/>
    </xf>
    <xf numFmtId="2" fontId="10" fillId="6" borderId="13" xfId="0" applyNumberFormat="1" applyFont="1" applyFill="1" applyBorder="1" applyAlignment="1">
      <alignment vertical="center"/>
    </xf>
    <xf numFmtId="2" fontId="10" fillId="19" borderId="13" xfId="0" applyNumberFormat="1" applyFont="1" applyFill="1" applyBorder="1" applyAlignment="1">
      <alignment vertical="center"/>
    </xf>
    <xf numFmtId="2" fontId="10" fillId="8" borderId="13" xfId="0" applyNumberFormat="1" applyFont="1" applyFill="1" applyBorder="1" applyAlignment="1">
      <alignment vertical="center"/>
    </xf>
    <xf numFmtId="2" fontId="38" fillId="6" borderId="6" xfId="0" applyNumberFormat="1" applyFont="1" applyFill="1" applyBorder="1" applyAlignment="1">
      <alignment vertical="center"/>
    </xf>
    <xf numFmtId="2" fontId="38" fillId="8" borderId="6" xfId="0" applyNumberFormat="1" applyFont="1" applyFill="1" applyBorder="1" applyAlignment="1">
      <alignment vertical="center"/>
    </xf>
    <xf numFmtId="2" fontId="10" fillId="9" borderId="14" xfId="0" applyNumberFormat="1" applyFont="1" applyFill="1" applyBorder="1" applyAlignment="1">
      <alignment horizontal="right" vertical="center" wrapText="1"/>
    </xf>
    <xf numFmtId="2" fontId="10" fillId="14" borderId="6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4" borderId="6" xfId="0" applyNumberFormat="1" applyFont="1" applyFill="1" applyBorder="1" applyAlignment="1">
      <alignment horizontal="right" vertical="center"/>
    </xf>
    <xf numFmtId="2" fontId="35" fillId="18" borderId="6" xfId="0" applyNumberFormat="1" applyFont="1" applyFill="1" applyBorder="1" applyAlignment="1">
      <alignment horizontal="right" vertical="center"/>
    </xf>
    <xf numFmtId="2" fontId="35" fillId="4" borderId="6" xfId="0" applyNumberFormat="1" applyFont="1" applyFill="1" applyBorder="1" applyAlignment="1">
      <alignment horizontal="right" vertical="center"/>
    </xf>
    <xf numFmtId="2" fontId="10" fillId="19" borderId="6" xfId="0" applyNumberFormat="1" applyFont="1" applyFill="1" applyBorder="1" applyAlignment="1">
      <alignment vertical="center"/>
    </xf>
    <xf numFmtId="2" fontId="10" fillId="8" borderId="6" xfId="0" applyNumberFormat="1" applyFont="1" applyFill="1" applyBorder="1" applyAlignment="1">
      <alignment vertical="center"/>
    </xf>
    <xf numFmtId="2" fontId="11" fillId="2" borderId="6" xfId="0" applyNumberFormat="1" applyFont="1" applyFill="1" applyBorder="1" applyAlignment="1">
      <alignment vertical="center"/>
    </xf>
    <xf numFmtId="2" fontId="11" fillId="8" borderId="6" xfId="0" applyNumberFormat="1" applyFont="1" applyFill="1" applyBorder="1" applyAlignment="1">
      <alignment vertical="center"/>
    </xf>
    <xf numFmtId="2" fontId="15" fillId="0" borderId="6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2" fontId="10" fillId="9" borderId="6" xfId="0" applyNumberFormat="1" applyFont="1" applyFill="1" applyBorder="1" applyAlignment="1">
      <alignment horizontal="right" vertical="center"/>
    </xf>
    <xf numFmtId="2" fontId="35" fillId="19" borderId="6" xfId="0" applyNumberFormat="1" applyFont="1" applyFill="1" applyBorder="1" applyAlignment="1">
      <alignment horizontal="right" vertical="center"/>
    </xf>
    <xf numFmtId="2" fontId="35" fillId="8" borderId="6" xfId="0" applyNumberFormat="1" applyFont="1" applyFill="1" applyBorder="1" applyAlignment="1">
      <alignment horizontal="right" vertical="center"/>
    </xf>
    <xf numFmtId="2" fontId="10" fillId="20" borderId="14" xfId="0" applyNumberFormat="1" applyFont="1" applyFill="1" applyBorder="1" applyAlignment="1">
      <alignment vertical="center"/>
    </xf>
    <xf numFmtId="0" fontId="15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49" fontId="10" fillId="22" borderId="6" xfId="0" applyNumberFormat="1" applyFont="1" applyFill="1" applyBorder="1" applyAlignment="1">
      <alignment horizontal="right" vertical="center"/>
    </xf>
    <xf numFmtId="0" fontId="16" fillId="21" borderId="6" xfId="0" applyFont="1" applyFill="1" applyBorder="1" applyAlignment="1">
      <alignment vertical="center"/>
    </xf>
    <xf numFmtId="2" fontId="10" fillId="22" borderId="6" xfId="0" applyNumberFormat="1" applyFont="1" applyFill="1" applyBorder="1" applyAlignment="1">
      <alignment horizontal="right" vertical="center"/>
    </xf>
    <xf numFmtId="49" fontId="11" fillId="19" borderId="6" xfId="0" applyNumberFormat="1" applyFont="1" applyFill="1" applyBorder="1" applyAlignment="1">
      <alignment horizontal="center" vertical="center"/>
    </xf>
    <xf numFmtId="2" fontId="11" fillId="19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vertical="center"/>
    </xf>
    <xf numFmtId="0" fontId="11" fillId="19" borderId="6" xfId="0" applyFont="1" applyFill="1" applyBorder="1" applyAlignment="1">
      <alignment horizontal="right" vertical="center"/>
    </xf>
    <xf numFmtId="49" fontId="11" fillId="19" borderId="6" xfId="0" applyNumberFormat="1" applyFont="1" applyFill="1" applyBorder="1" applyAlignment="1">
      <alignment horizontal="left" vertical="center"/>
    </xf>
    <xf numFmtId="2" fontId="11" fillId="18" borderId="6" xfId="0" applyNumberFormat="1" applyFont="1" applyFill="1" applyBorder="1" applyAlignment="1">
      <alignment horizontal="right" vertical="center"/>
    </xf>
    <xf numFmtId="3" fontId="39" fillId="8" borderId="4" xfId="0" applyNumberFormat="1" applyFont="1" applyFill="1" applyBorder="1" applyAlignment="1">
      <alignment horizontal="center" vertical="center" wrapText="1"/>
    </xf>
    <xf numFmtId="3" fontId="39" fillId="8" borderId="5" xfId="0" applyNumberFormat="1" applyFont="1" applyFill="1" applyBorder="1" applyAlignment="1">
      <alignment horizontal="center" vertical="center" wrapText="1"/>
    </xf>
    <xf numFmtId="2" fontId="40" fillId="6" borderId="6" xfId="0" applyNumberFormat="1" applyFont="1" applyFill="1" applyBorder="1" applyAlignment="1">
      <alignment horizontal="right" vertical="center" wrapText="1"/>
    </xf>
    <xf numFmtId="2" fontId="40" fillId="0" borderId="6" xfId="0" applyNumberFormat="1" applyFont="1" applyBorder="1" applyAlignment="1">
      <alignment horizontal="right" vertical="center"/>
    </xf>
    <xf numFmtId="2" fontId="37" fillId="9" borderId="6" xfId="0" applyNumberFormat="1" applyFont="1" applyFill="1" applyBorder="1" applyAlignment="1">
      <alignment horizontal="right" vertical="center"/>
    </xf>
    <xf numFmtId="2" fontId="40" fillId="6" borderId="6" xfId="0" applyNumberFormat="1" applyFont="1" applyFill="1" applyBorder="1" applyAlignment="1">
      <alignment horizontal="right" vertical="center"/>
    </xf>
    <xf numFmtId="2" fontId="40" fillId="3" borderId="6" xfId="0" applyNumberFormat="1" applyFont="1" applyFill="1" applyBorder="1" applyAlignment="1">
      <alignment horizontal="right" vertical="center"/>
    </xf>
    <xf numFmtId="2" fontId="37" fillId="9" borderId="6" xfId="0" applyNumberFormat="1" applyFont="1" applyFill="1" applyBorder="1" applyAlignment="1">
      <alignment vertical="center"/>
    </xf>
    <xf numFmtId="2" fontId="37" fillId="9" borderId="6" xfId="0" applyNumberFormat="1" applyFont="1" applyFill="1" applyBorder="1" applyAlignment="1">
      <alignment horizontal="left" vertical="center" wrapText="1"/>
    </xf>
    <xf numFmtId="2" fontId="37" fillId="3" borderId="6" xfId="0" applyNumberFormat="1" applyFont="1" applyFill="1" applyBorder="1" applyAlignment="1">
      <alignment vertical="center"/>
    </xf>
    <xf numFmtId="2" fontId="40" fillId="6" borderId="6" xfId="0" applyNumberFormat="1" applyFont="1" applyFill="1" applyBorder="1" applyAlignment="1">
      <alignment horizontal="center" vertical="center"/>
    </xf>
    <xf numFmtId="2" fontId="40" fillId="6" borderId="6" xfId="0" applyNumberFormat="1" applyFont="1" applyFill="1" applyBorder="1" applyAlignment="1">
      <alignment horizontal="left" vertical="center" wrapText="1"/>
    </xf>
    <xf numFmtId="2" fontId="37" fillId="6" borderId="6" xfId="0" applyNumberFormat="1" applyFont="1" applyFill="1" applyBorder="1" applyAlignment="1">
      <alignment horizontal="right" vertical="center" wrapText="1"/>
    </xf>
    <xf numFmtId="2" fontId="42" fillId="12" borderId="6" xfId="0" applyNumberFormat="1" applyFont="1" applyFill="1" applyBorder="1"/>
    <xf numFmtId="0" fontId="42" fillId="12" borderId="6" xfId="0" applyFont="1" applyFill="1" applyBorder="1" applyAlignment="1">
      <alignment horizontal="center"/>
    </xf>
    <xf numFmtId="0" fontId="41" fillId="14" borderId="6" xfId="0" applyFont="1" applyFill="1" applyBorder="1" applyAlignment="1">
      <alignment horizontal="left" vertical="center" wrapText="1"/>
    </xf>
    <xf numFmtId="49" fontId="40" fillId="14" borderId="6" xfId="0" applyNumberFormat="1" applyFont="1" applyFill="1" applyBorder="1" applyAlignment="1">
      <alignment horizontal="left" vertical="center" wrapText="1"/>
    </xf>
    <xf numFmtId="2" fontId="37" fillId="24" borderId="6" xfId="0" applyNumberFormat="1" applyFont="1" applyFill="1" applyBorder="1" applyAlignment="1">
      <alignment horizontal="right" vertical="center"/>
    </xf>
    <xf numFmtId="0" fontId="37" fillId="23" borderId="6" xfId="0" applyFont="1" applyFill="1" applyBorder="1" applyAlignment="1">
      <alignment horizontal="center" vertical="center" wrapText="1"/>
    </xf>
    <xf numFmtId="0" fontId="37" fillId="23" borderId="6" xfId="0" applyFont="1" applyFill="1" applyBorder="1" applyAlignment="1">
      <alignment horizontal="left" vertical="center" wrapText="1"/>
    </xf>
    <xf numFmtId="2" fontId="47" fillId="12" borderId="6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right" vertical="center" wrapText="1"/>
    </xf>
    <xf numFmtId="2" fontId="50" fillId="15" borderId="13" xfId="7" applyNumberFormat="1" applyFont="1" applyFill="1" applyBorder="1" applyAlignment="1">
      <alignment horizontal="right" vertical="center"/>
    </xf>
    <xf numFmtId="2" fontId="49" fillId="3" borderId="13" xfId="1" applyNumberFormat="1" applyFont="1" applyFill="1" applyBorder="1" applyAlignment="1">
      <alignment horizontal="right" vertical="center" wrapText="1"/>
    </xf>
    <xf numFmtId="2" fontId="48" fillId="3" borderId="13" xfId="1" applyNumberFormat="1" applyFont="1" applyFill="1" applyBorder="1" applyAlignment="1">
      <alignment horizontal="right" vertical="center"/>
    </xf>
    <xf numFmtId="0" fontId="52" fillId="0" borderId="0" xfId="0" applyFont="1"/>
    <xf numFmtId="4" fontId="53" fillId="0" borderId="0" xfId="0" applyNumberFormat="1" applyFont="1"/>
    <xf numFmtId="0" fontId="55" fillId="0" borderId="0" xfId="0" applyFont="1" applyAlignment="1">
      <alignment horizontal="center" vertical="center" wrapText="1"/>
    </xf>
    <xf numFmtId="4" fontId="5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 applyAlignment="1">
      <alignment wrapText="1"/>
    </xf>
    <xf numFmtId="4" fontId="59" fillId="26" borderId="6" xfId="0" applyNumberFormat="1" applyFont="1" applyFill="1" applyBorder="1" applyAlignment="1">
      <alignment horizontal="right" wrapText="1"/>
    </xf>
    <xf numFmtId="0" fontId="59" fillId="27" borderId="6" xfId="0" applyFont="1" applyFill="1" applyBorder="1" applyAlignment="1">
      <alignment wrapText="1"/>
    </xf>
    <xf numFmtId="0" fontId="60" fillId="0" borderId="6" xfId="0" applyFont="1" applyBorder="1" applyAlignment="1">
      <alignment horizontal="left" wrapText="1"/>
    </xf>
    <xf numFmtId="0" fontId="61" fillId="0" borderId="6" xfId="0" quotePrefix="1" applyFont="1" applyBorder="1" applyAlignment="1">
      <alignment horizontal="left"/>
    </xf>
    <xf numFmtId="0" fontId="59" fillId="27" borderId="6" xfId="0" applyFont="1" applyFill="1" applyBorder="1" applyAlignment="1">
      <alignment horizontal="left" wrapText="1"/>
    </xf>
    <xf numFmtId="4" fontId="59" fillId="28" borderId="6" xfId="0" applyNumberFormat="1" applyFont="1" applyFill="1" applyBorder="1" applyAlignment="1">
      <alignment horizontal="right" wrapText="1"/>
    </xf>
    <xf numFmtId="0" fontId="60" fillId="0" borderId="6" xfId="0" quotePrefix="1" applyFont="1" applyBorder="1" applyAlignment="1">
      <alignment horizontal="left"/>
    </xf>
    <xf numFmtId="4" fontId="60" fillId="0" borderId="6" xfId="0" applyNumberFormat="1" applyFont="1" applyBorder="1" applyAlignment="1">
      <alignment horizontal="right" wrapText="1"/>
    </xf>
    <xf numFmtId="4" fontId="61" fillId="0" borderId="6" xfId="0" applyNumberFormat="1" applyFont="1" applyBorder="1" applyAlignment="1">
      <alignment horizontal="right" wrapText="1"/>
    </xf>
    <xf numFmtId="0" fontId="61" fillId="0" borderId="6" xfId="0" quotePrefix="1" applyFont="1" applyBorder="1" applyAlignment="1">
      <alignment horizontal="left" vertical="center"/>
    </xf>
    <xf numFmtId="0" fontId="61" fillId="0" borderId="6" xfId="0" quotePrefix="1" applyFont="1" applyBorder="1" applyAlignment="1">
      <alignment horizontal="left" vertical="center" wrapText="1"/>
    </xf>
    <xf numFmtId="0" fontId="61" fillId="0" borderId="6" xfId="0" quotePrefix="1" applyFont="1" applyBorder="1" applyAlignment="1">
      <alignment horizontal="left" wrapText="1"/>
    </xf>
    <xf numFmtId="0" fontId="60" fillId="0" borderId="6" xfId="0" applyFont="1" applyBorder="1" applyAlignment="1">
      <alignment horizontal="left"/>
    </xf>
    <xf numFmtId="0" fontId="60" fillId="0" borderId="6" xfId="0" applyFont="1" applyBorder="1" applyAlignment="1">
      <alignment wrapText="1"/>
    </xf>
    <xf numFmtId="0" fontId="61" fillId="0" borderId="6" xfId="0" applyFont="1" applyBorder="1" applyAlignment="1">
      <alignment horizontal="left" wrapText="1"/>
    </xf>
    <xf numFmtId="0" fontId="61" fillId="0" borderId="6" xfId="0" applyFont="1" applyBorder="1" applyAlignment="1">
      <alignment wrapText="1"/>
    </xf>
    <xf numFmtId="0" fontId="59" fillId="26" borderId="6" xfId="0" applyFont="1" applyFill="1" applyBorder="1" applyAlignment="1">
      <alignment wrapText="1"/>
    </xf>
    <xf numFmtId="0" fontId="60" fillId="26" borderId="6" xfId="0" applyFont="1" applyFill="1" applyBorder="1" applyAlignment="1">
      <alignment wrapText="1"/>
    </xf>
    <xf numFmtId="0" fontId="60" fillId="27" borderId="6" xfId="0" applyFont="1" applyFill="1" applyBorder="1" applyAlignment="1">
      <alignment wrapText="1"/>
    </xf>
    <xf numFmtId="4" fontId="59" fillId="27" borderId="6" xfId="0" applyNumberFormat="1" applyFont="1" applyFill="1" applyBorder="1" applyAlignment="1">
      <alignment horizontal="right" wrapText="1"/>
    </xf>
    <xf numFmtId="4" fontId="51" fillId="0" borderId="6" xfId="0" applyNumberFormat="1" applyFont="1" applyBorder="1" applyAlignment="1">
      <alignment horizontal="right" wrapText="1"/>
    </xf>
    <xf numFmtId="4" fontId="59" fillId="0" borderId="6" xfId="0" applyNumberFormat="1" applyFont="1" applyBorder="1" applyAlignment="1">
      <alignment horizontal="right" wrapText="1"/>
    </xf>
    <xf numFmtId="0" fontId="60" fillId="0" borderId="6" xfId="0" quotePrefix="1" applyFont="1" applyBorder="1" applyAlignment="1">
      <alignment horizontal="left" wrapText="1"/>
    </xf>
    <xf numFmtId="4" fontId="51" fillId="0" borderId="0" xfId="0" applyNumberFormat="1" applyFont="1"/>
    <xf numFmtId="0" fontId="62" fillId="0" borderId="0" xfId="0" applyFont="1"/>
    <xf numFmtId="0" fontId="63" fillId="27" borderId="6" xfId="0" applyFont="1" applyFill="1" applyBorder="1" applyAlignment="1">
      <alignment horizontal="left" wrapText="1"/>
    </xf>
    <xf numFmtId="0" fontId="18" fillId="0" borderId="6" xfId="0" quotePrefix="1" applyFont="1" applyBorder="1" applyAlignment="1">
      <alignment horizontal="left"/>
    </xf>
    <xf numFmtId="4" fontId="18" fillId="0" borderId="6" xfId="0" applyNumberFormat="1" applyFont="1" applyBorder="1" applyAlignment="1">
      <alignment horizontal="right" wrapText="1"/>
    </xf>
    <xf numFmtId="4" fontId="63" fillId="27" borderId="6" xfId="0" applyNumberFormat="1" applyFont="1" applyFill="1" applyBorder="1" applyAlignment="1">
      <alignment horizontal="right" wrapText="1"/>
    </xf>
    <xf numFmtId="0" fontId="64" fillId="0" borderId="6" xfId="0" quotePrefix="1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4" fontId="64" fillId="0" borderId="6" xfId="0" applyNumberFormat="1" applyFont="1" applyBorder="1" applyAlignment="1">
      <alignment horizontal="right" wrapText="1"/>
    </xf>
    <xf numFmtId="0" fontId="65" fillId="0" borderId="0" xfId="0" applyFont="1"/>
    <xf numFmtId="0" fontId="60" fillId="3" borderId="6" xfId="0" applyFont="1" applyFill="1" applyBorder="1" applyAlignment="1">
      <alignment horizontal="left" wrapText="1"/>
    </xf>
    <xf numFmtId="4" fontId="60" fillId="3" borderId="6" xfId="0" applyNumberFormat="1" applyFont="1" applyFill="1" applyBorder="1" applyAlignment="1">
      <alignment horizontal="right" wrapText="1"/>
    </xf>
    <xf numFmtId="0" fontId="64" fillId="0" borderId="6" xfId="0" applyFont="1" applyBorder="1" applyAlignment="1">
      <alignment horizontal="left" wrapText="1"/>
    </xf>
    <xf numFmtId="0" fontId="64" fillId="0" borderId="6" xfId="0" applyFont="1" applyBorder="1" applyAlignment="1">
      <alignment wrapText="1"/>
    </xf>
    <xf numFmtId="0" fontId="66" fillId="0" borderId="6" xfId="0" applyFont="1" applyBorder="1" applyAlignment="1">
      <alignment wrapText="1"/>
    </xf>
    <xf numFmtId="0" fontId="59" fillId="3" borderId="6" xfId="0" applyFont="1" applyFill="1" applyBorder="1" applyAlignment="1">
      <alignment horizontal="left" wrapText="1"/>
    </xf>
    <xf numFmtId="4" fontId="59" fillId="3" borderId="6" xfId="0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left"/>
    </xf>
    <xf numFmtId="0" fontId="64" fillId="3" borderId="6" xfId="0" quotePrefix="1" applyFont="1" applyFill="1" applyBorder="1" applyAlignment="1">
      <alignment horizontal="left"/>
    </xf>
    <xf numFmtId="0" fontId="18" fillId="3" borderId="6" xfId="0" quotePrefix="1" applyFont="1" applyFill="1" applyBorder="1" applyAlignment="1">
      <alignment horizontal="left"/>
    </xf>
    <xf numFmtId="0" fontId="59" fillId="0" borderId="6" xfId="0" quotePrefix="1" applyFont="1" applyBorder="1" applyAlignment="1">
      <alignment horizontal="left"/>
    </xf>
    <xf numFmtId="4" fontId="60" fillId="31" borderId="6" xfId="0" applyNumberFormat="1" applyFont="1" applyFill="1" applyBorder="1" applyAlignment="1">
      <alignment horizontal="right" wrapText="1"/>
    </xf>
    <xf numFmtId="4" fontId="61" fillId="31" borderId="6" xfId="0" applyNumberFormat="1" applyFont="1" applyFill="1" applyBorder="1" applyAlignment="1">
      <alignment horizontal="right" wrapText="1"/>
    </xf>
    <xf numFmtId="4" fontId="18" fillId="31" borderId="6" xfId="0" applyNumberFormat="1" applyFont="1" applyFill="1" applyBorder="1" applyAlignment="1">
      <alignment horizontal="right" wrapText="1"/>
    </xf>
    <xf numFmtId="4" fontId="60" fillId="25" borderId="6" xfId="0" applyNumberFormat="1" applyFont="1" applyFill="1" applyBorder="1" applyAlignment="1">
      <alignment horizontal="right" wrapText="1"/>
    </xf>
    <xf numFmtId="4" fontId="18" fillId="25" borderId="6" xfId="0" applyNumberFormat="1" applyFont="1" applyFill="1" applyBorder="1" applyAlignment="1">
      <alignment horizontal="right" wrapText="1"/>
    </xf>
    <xf numFmtId="4" fontId="61" fillId="25" borderId="6" xfId="0" applyNumberFormat="1" applyFont="1" applyFill="1" applyBorder="1" applyAlignment="1">
      <alignment horizontal="right" wrapText="1"/>
    </xf>
    <xf numFmtId="4" fontId="64" fillId="25" borderId="6" xfId="0" applyNumberFormat="1" applyFont="1" applyFill="1" applyBorder="1" applyAlignment="1">
      <alignment horizontal="right" wrapText="1"/>
    </xf>
    <xf numFmtId="0" fontId="64" fillId="0" borderId="6" xfId="0" quotePrefix="1" applyFont="1" applyBorder="1" applyAlignment="1">
      <alignment horizontal="left" wrapText="1"/>
    </xf>
    <xf numFmtId="0" fontId="67" fillId="0" borderId="6" xfId="0" quotePrefix="1" applyFont="1" applyBorder="1" applyAlignment="1">
      <alignment horizontal="left"/>
    </xf>
    <xf numFmtId="0" fontId="18" fillId="0" borderId="6" xfId="0" applyFont="1" applyBorder="1" applyAlignment="1">
      <alignment wrapText="1"/>
    </xf>
    <xf numFmtId="0" fontId="68" fillId="0" borderId="6" xfId="0" quotePrefix="1" applyFont="1" applyBorder="1" applyAlignment="1">
      <alignment horizontal="left"/>
    </xf>
    <xf numFmtId="0" fontId="59" fillId="3" borderId="6" xfId="0" applyFont="1" applyFill="1" applyBorder="1" applyAlignment="1">
      <alignment wrapText="1"/>
    </xf>
    <xf numFmtId="4" fontId="60" fillId="29" borderId="6" xfId="0" applyNumberFormat="1" applyFont="1" applyFill="1" applyBorder="1" applyAlignment="1">
      <alignment horizontal="right" wrapText="1"/>
    </xf>
    <xf numFmtId="4" fontId="61" fillId="29" borderId="6" xfId="0" applyNumberFormat="1" applyFont="1" applyFill="1" applyBorder="1" applyAlignment="1">
      <alignment horizontal="right" wrapText="1"/>
    </xf>
    <xf numFmtId="4" fontId="64" fillId="29" borderId="6" xfId="0" applyNumberFormat="1" applyFont="1" applyFill="1" applyBorder="1" applyAlignment="1">
      <alignment horizontal="right" wrapText="1"/>
    </xf>
    <xf numFmtId="4" fontId="18" fillId="29" borderId="6" xfId="0" applyNumberFormat="1" applyFont="1" applyFill="1" applyBorder="1" applyAlignment="1">
      <alignment horizontal="right" wrapText="1"/>
    </xf>
    <xf numFmtId="4" fontId="64" fillId="3" borderId="6" xfId="0" applyNumberFormat="1" applyFont="1" applyFill="1" applyBorder="1" applyAlignment="1">
      <alignment horizontal="right" wrapText="1"/>
    </xf>
    <xf numFmtId="4" fontId="18" fillId="3" borderId="6" xfId="0" applyNumberFormat="1" applyFont="1" applyFill="1" applyBorder="1" applyAlignment="1">
      <alignment horizontal="right" wrapText="1"/>
    </xf>
    <xf numFmtId="4" fontId="64" fillId="30" borderId="6" xfId="0" applyNumberFormat="1" applyFont="1" applyFill="1" applyBorder="1" applyAlignment="1">
      <alignment horizontal="right" wrapText="1"/>
    </xf>
    <xf numFmtId="4" fontId="18" fillId="30" borderId="6" xfId="0" applyNumberFormat="1" applyFont="1" applyFill="1" applyBorder="1" applyAlignment="1">
      <alignment horizontal="right" wrapText="1"/>
    </xf>
    <xf numFmtId="4" fontId="64" fillId="31" borderId="6" xfId="0" applyNumberFormat="1" applyFont="1" applyFill="1" applyBorder="1" applyAlignment="1">
      <alignment horizontal="right" wrapText="1"/>
    </xf>
    <xf numFmtId="4" fontId="59" fillId="31" borderId="6" xfId="0" applyNumberFormat="1" applyFont="1" applyFill="1" applyBorder="1" applyAlignment="1">
      <alignment horizontal="right" wrapText="1"/>
    </xf>
    <xf numFmtId="4" fontId="60" fillId="30" borderId="6" xfId="0" applyNumberFormat="1" applyFont="1" applyFill="1" applyBorder="1" applyAlignment="1">
      <alignment horizontal="right" wrapText="1"/>
    </xf>
    <xf numFmtId="4" fontId="61" fillId="30" borderId="6" xfId="0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left" wrapText="1"/>
    </xf>
    <xf numFmtId="4" fontId="61" fillId="3" borderId="6" xfId="0" applyNumberFormat="1" applyFont="1" applyFill="1" applyBorder="1" applyAlignment="1">
      <alignment horizontal="right" wrapText="1"/>
    </xf>
    <xf numFmtId="4" fontId="63" fillId="32" borderId="6" xfId="0" applyNumberFormat="1" applyFont="1" applyFill="1" applyBorder="1" applyAlignment="1">
      <alignment horizontal="right" wrapText="1"/>
    </xf>
    <xf numFmtId="4" fontId="63" fillId="26" borderId="6" xfId="0" applyNumberFormat="1" applyFont="1" applyFill="1" applyBorder="1" applyAlignment="1">
      <alignment horizontal="right" wrapText="1"/>
    </xf>
    <xf numFmtId="0" fontId="63" fillId="28" borderId="6" xfId="0" applyFont="1" applyFill="1" applyBorder="1" applyAlignment="1">
      <alignment wrapText="1"/>
    </xf>
    <xf numFmtId="0" fontId="64" fillId="0" borderId="0" xfId="0" applyFont="1" applyAlignment="1">
      <alignment horizontal="left"/>
    </xf>
    <xf numFmtId="4" fontId="59" fillId="30" borderId="6" xfId="0" applyNumberFormat="1" applyFont="1" applyFill="1" applyBorder="1" applyAlignment="1">
      <alignment horizontal="right" wrapText="1"/>
    </xf>
    <xf numFmtId="4" fontId="51" fillId="30" borderId="6" xfId="0" applyNumberFormat="1" applyFont="1" applyFill="1" applyBorder="1" applyAlignment="1">
      <alignment horizontal="right" wrapText="1"/>
    </xf>
    <xf numFmtId="0" fontId="32" fillId="3" borderId="0" xfId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0" fillId="3" borderId="6" xfId="0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 wrapText="1"/>
    </xf>
    <xf numFmtId="0" fontId="0" fillId="0" borderId="6" xfId="0" applyBorder="1"/>
    <xf numFmtId="0" fontId="70" fillId="3" borderId="6" xfId="0" quotePrefix="1" applyFont="1" applyFill="1" applyBorder="1" applyAlignment="1">
      <alignment horizontal="left" vertical="center" wrapText="1" indent="1"/>
    </xf>
    <xf numFmtId="0" fontId="70" fillId="3" borderId="6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left" vertical="center" wrapText="1" indent="1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quotePrefix="1" applyFont="1" applyFill="1" applyBorder="1" applyAlignment="1">
      <alignment horizontal="left" vertical="center"/>
    </xf>
    <xf numFmtId="0" fontId="61" fillId="3" borderId="6" xfId="0" quotePrefix="1" applyFont="1" applyFill="1" applyBorder="1" applyAlignment="1">
      <alignment horizontal="left" vertical="center" wrapText="1"/>
    </xf>
    <xf numFmtId="0" fontId="70" fillId="3" borderId="6" xfId="0" quotePrefix="1" applyFont="1" applyFill="1" applyBorder="1" applyAlignment="1">
      <alignment horizontal="left" vertical="center"/>
    </xf>
    <xf numFmtId="0" fontId="70" fillId="3" borderId="6" xfId="0" quotePrefix="1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vertical="center" wrapText="1"/>
    </xf>
    <xf numFmtId="0" fontId="61" fillId="3" borderId="6" xfId="0" applyFont="1" applyFill="1" applyBorder="1" applyAlignment="1">
      <alignment vertical="center" wrapText="1"/>
    </xf>
    <xf numFmtId="0" fontId="61" fillId="3" borderId="6" xfId="0" applyFont="1" applyFill="1" applyBorder="1" applyAlignment="1">
      <alignment horizontal="left" vertical="center"/>
    </xf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3" borderId="23" xfId="0" applyFont="1" applyFill="1" applyBorder="1" applyAlignment="1">
      <alignment vertical="center"/>
    </xf>
    <xf numFmtId="3" fontId="12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8" fillId="0" borderId="0" xfId="0" applyNumberFormat="1" applyFont="1" applyAlignment="1">
      <alignment wrapText="1"/>
    </xf>
    <xf numFmtId="2" fontId="58" fillId="0" borderId="0" xfId="0" applyNumberFormat="1" applyFont="1" applyAlignment="1">
      <alignment wrapText="1"/>
    </xf>
    <xf numFmtId="2" fontId="32" fillId="6" borderId="13" xfId="0" applyNumberFormat="1" applyFont="1" applyFill="1" applyBorder="1" applyAlignment="1">
      <alignment horizontal="center" vertical="center" wrapText="1"/>
    </xf>
    <xf numFmtId="2" fontId="39" fillId="0" borderId="13" xfId="0" applyNumberFormat="1" applyFont="1" applyBorder="1" applyAlignment="1">
      <alignment horizontal="center" vertical="center"/>
    </xf>
    <xf numFmtId="1" fontId="56" fillId="26" borderId="4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vertical="center"/>
    </xf>
    <xf numFmtId="49" fontId="28" fillId="3" borderId="13" xfId="1" applyNumberFormat="1" applyFont="1" applyFill="1" applyBorder="1" applyAlignment="1">
      <alignment horizontal="left" vertical="center" wrapText="1"/>
    </xf>
    <xf numFmtId="2" fontId="11" fillId="0" borderId="13" xfId="7" applyNumberFormat="1" applyFont="1" applyBorder="1" applyAlignment="1">
      <alignment horizontal="right" vertical="center"/>
    </xf>
    <xf numFmtId="2" fontId="11" fillId="3" borderId="13" xfId="1" applyNumberFormat="1" applyFont="1" applyFill="1" applyBorder="1" applyAlignment="1">
      <alignment horizontal="right" vertical="center" wrapText="1"/>
    </xf>
    <xf numFmtId="4" fontId="34" fillId="7" borderId="8" xfId="0" applyNumberFormat="1" applyFont="1" applyFill="1" applyBorder="1" applyAlignment="1">
      <alignment horizontal="right" vertical="center"/>
    </xf>
    <xf numFmtId="4" fontId="34" fillId="7" borderId="24" xfId="0" applyNumberFormat="1" applyFont="1" applyFill="1" applyBorder="1" applyAlignment="1">
      <alignment horizontal="right" vertical="center"/>
    </xf>
    <xf numFmtId="2" fontId="34" fillId="5" borderId="24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2" fontId="33" fillId="2" borderId="0" xfId="0" applyNumberFormat="1" applyFont="1" applyFill="1" applyAlignment="1">
      <alignment vertical="center"/>
    </xf>
    <xf numFmtId="3" fontId="24" fillId="6" borderId="5" xfId="0" applyNumberFormat="1" applyFont="1" applyFill="1" applyBorder="1" applyAlignment="1">
      <alignment horizontal="center" vertical="center" wrapText="1"/>
    </xf>
    <xf numFmtId="3" fontId="32" fillId="17" borderId="13" xfId="0" applyNumberFormat="1" applyFont="1" applyFill="1" applyBorder="1" applyAlignment="1">
      <alignment horizontal="right" vertical="center"/>
    </xf>
    <xf numFmtId="2" fontId="32" fillId="17" borderId="13" xfId="0" applyNumberFormat="1" applyFont="1" applyFill="1" applyBorder="1" applyAlignment="1">
      <alignment horizontal="right" vertical="center"/>
    </xf>
    <xf numFmtId="3" fontId="24" fillId="17" borderId="14" xfId="0" applyNumberFormat="1" applyFont="1" applyFill="1" applyBorder="1" applyAlignment="1">
      <alignment horizontal="center" vertical="center" wrapText="1"/>
    </xf>
    <xf numFmtId="0" fontId="45" fillId="0" borderId="26" xfId="0" applyFont="1" applyBorder="1"/>
    <xf numFmtId="2" fontId="42" fillId="24" borderId="6" xfId="0" applyNumberFormat="1" applyFont="1" applyFill="1" applyBorder="1"/>
    <xf numFmtId="0" fontId="0" fillId="3" borderId="0" xfId="0" applyFill="1"/>
    <xf numFmtId="3" fontId="10" fillId="6" borderId="15" xfId="0" applyNumberFormat="1" applyFont="1" applyFill="1" applyBorder="1" applyAlignment="1">
      <alignment horizontal="left" vertical="top"/>
    </xf>
    <xf numFmtId="4" fontId="64" fillId="28" borderId="6" xfId="0" applyNumberFormat="1" applyFont="1" applyFill="1" applyBorder="1" applyAlignment="1">
      <alignment horizontal="right" wrapText="1"/>
    </xf>
    <xf numFmtId="0" fontId="64" fillId="28" borderId="6" xfId="0" quotePrefix="1" applyFont="1" applyFill="1" applyBorder="1" applyAlignment="1">
      <alignment horizontal="left"/>
    </xf>
    <xf numFmtId="0" fontId="64" fillId="0" borderId="6" xfId="0" applyFont="1" applyBorder="1" applyAlignment="1">
      <alignment horizontal="left"/>
    </xf>
    <xf numFmtId="0" fontId="67" fillId="0" borderId="6" xfId="0" applyFont="1" applyBorder="1" applyAlignment="1">
      <alignment wrapText="1"/>
    </xf>
    <xf numFmtId="0" fontId="19" fillId="0" borderId="5" xfId="0" applyFont="1" applyBorder="1"/>
    <xf numFmtId="2" fontId="38" fillId="8" borderId="27" xfId="0" applyNumberFormat="1" applyFont="1" applyFill="1" applyBorder="1" applyAlignment="1">
      <alignment vertical="center"/>
    </xf>
    <xf numFmtId="2" fontId="38" fillId="6" borderId="27" xfId="0" applyNumberFormat="1" applyFont="1" applyFill="1" applyBorder="1" applyAlignment="1">
      <alignment vertical="center"/>
    </xf>
    <xf numFmtId="3" fontId="10" fillId="8" borderId="28" xfId="0" applyNumberFormat="1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left" vertical="center" wrapText="1"/>
    </xf>
    <xf numFmtId="2" fontId="32" fillId="9" borderId="6" xfId="0" applyNumberFormat="1" applyFont="1" applyFill="1" applyBorder="1" applyAlignment="1">
      <alignment horizontal="left" vertical="center" wrapText="1"/>
    </xf>
    <xf numFmtId="2" fontId="71" fillId="24" borderId="6" xfId="0" applyNumberFormat="1" applyFont="1" applyFill="1" applyBorder="1"/>
    <xf numFmtId="2" fontId="10" fillId="33" borderId="6" xfId="0" applyNumberFormat="1" applyFont="1" applyFill="1" applyBorder="1" applyAlignment="1">
      <alignment horizontal="right" vertical="center"/>
    </xf>
    <xf numFmtId="3" fontId="37" fillId="6" borderId="6" xfId="0" applyNumberFormat="1" applyFont="1" applyFill="1" applyBorder="1" applyAlignment="1">
      <alignment horizontal="right" vertical="center" wrapText="1"/>
    </xf>
    <xf numFmtId="2" fontId="41" fillId="3" borderId="6" xfId="0" applyNumberFormat="1" applyFont="1" applyFill="1" applyBorder="1" applyAlignment="1">
      <alignment horizontal="right" vertical="center"/>
    </xf>
    <xf numFmtId="0" fontId="72" fillId="0" borderId="0" xfId="0" applyFont="1"/>
    <xf numFmtId="0" fontId="40" fillId="6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/>
    </xf>
    <xf numFmtId="0" fontId="56" fillId="30" borderId="6" xfId="0" applyFont="1" applyFill="1" applyBorder="1" applyAlignment="1">
      <alignment horizontal="center" vertical="center" wrapText="1"/>
    </xf>
    <xf numFmtId="0" fontId="32" fillId="34" borderId="1" xfId="0" applyFont="1" applyFill="1" applyBorder="1" applyAlignment="1">
      <alignment horizontal="center" vertical="center" wrapText="1"/>
    </xf>
    <xf numFmtId="0" fontId="32" fillId="34" borderId="20" xfId="0" applyFont="1" applyFill="1" applyBorder="1" applyAlignment="1">
      <alignment horizontal="center" vertical="center" wrapText="1"/>
    </xf>
    <xf numFmtId="3" fontId="10" fillId="34" borderId="6" xfId="0" applyNumberFormat="1" applyFont="1" applyFill="1" applyBorder="1" applyAlignment="1">
      <alignment horizontal="center" vertical="center" wrapText="1"/>
    </xf>
    <xf numFmtId="0" fontId="44" fillId="34" borderId="1" xfId="0" applyFont="1" applyFill="1" applyBorder="1" applyAlignment="1">
      <alignment horizontal="center" vertical="center" wrapText="1"/>
    </xf>
    <xf numFmtId="0" fontId="44" fillId="34" borderId="20" xfId="0" applyFont="1" applyFill="1" applyBorder="1" applyAlignment="1">
      <alignment horizontal="center" vertical="center" wrapText="1"/>
    </xf>
    <xf numFmtId="3" fontId="43" fillId="34" borderId="6" xfId="0" applyNumberFormat="1" applyFont="1" applyFill="1" applyBorder="1" applyAlignment="1">
      <alignment horizontal="center" vertical="center" wrapText="1"/>
    </xf>
    <xf numFmtId="4" fontId="63" fillId="3" borderId="6" xfId="0" applyNumberFormat="1" applyFont="1" applyFill="1" applyBorder="1" applyAlignment="1">
      <alignment horizontal="right" wrapText="1"/>
    </xf>
    <xf numFmtId="4" fontId="63" fillId="0" borderId="6" xfId="0" applyNumberFormat="1" applyFont="1" applyBorder="1" applyAlignment="1">
      <alignment horizontal="right" wrapText="1"/>
    </xf>
    <xf numFmtId="4" fontId="63" fillId="28" borderId="6" xfId="0" applyNumberFormat="1" applyFont="1" applyFill="1" applyBorder="1" applyAlignment="1">
      <alignment horizontal="right" wrapText="1"/>
    </xf>
    <xf numFmtId="4" fontId="59" fillId="29" borderId="6" xfId="0" applyNumberFormat="1" applyFont="1" applyFill="1" applyBorder="1" applyAlignment="1">
      <alignment horizontal="right" wrapText="1"/>
    </xf>
    <xf numFmtId="4" fontId="51" fillId="29" borderId="6" xfId="0" applyNumberFormat="1" applyFont="1" applyFill="1" applyBorder="1" applyAlignment="1">
      <alignment horizontal="right" wrapText="1"/>
    </xf>
    <xf numFmtId="4" fontId="51" fillId="35" borderId="6" xfId="0" applyNumberFormat="1" applyFont="1" applyFill="1" applyBorder="1" applyAlignment="1">
      <alignment horizontal="right" wrapText="1"/>
    </xf>
    <xf numFmtId="4" fontId="59" fillId="35" borderId="6" xfId="0" applyNumberFormat="1" applyFont="1" applyFill="1" applyBorder="1" applyAlignment="1">
      <alignment horizontal="right" wrapText="1"/>
    </xf>
    <xf numFmtId="4" fontId="69" fillId="35" borderId="6" xfId="0" applyNumberFormat="1" applyFont="1" applyFill="1" applyBorder="1" applyAlignment="1">
      <alignment horizontal="right" wrapText="1"/>
    </xf>
    <xf numFmtId="4" fontId="18" fillId="35" borderId="6" xfId="0" applyNumberFormat="1" applyFont="1" applyFill="1" applyBorder="1" applyAlignment="1">
      <alignment horizontal="right" wrapText="1"/>
    </xf>
    <xf numFmtId="0" fontId="10" fillId="3" borderId="6" xfId="0" applyFont="1" applyFill="1" applyBorder="1" applyAlignment="1">
      <alignment vertical="center"/>
    </xf>
    <xf numFmtId="49" fontId="10" fillId="6" borderId="6" xfId="0" applyNumberFormat="1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vertical="center"/>
    </xf>
    <xf numFmtId="49" fontId="11" fillId="6" borderId="6" xfId="0" applyNumberFormat="1" applyFont="1" applyFill="1" applyBorder="1" applyAlignment="1">
      <alignment vertical="center"/>
    </xf>
    <xf numFmtId="49" fontId="38" fillId="6" borderId="27" xfId="0" applyNumberFormat="1" applyFont="1" applyFill="1" applyBorder="1" applyAlignment="1">
      <alignment horizontal="center" vertical="center"/>
    </xf>
    <xf numFmtId="3" fontId="38" fillId="6" borderId="27" xfId="0" applyNumberFormat="1" applyFont="1" applyFill="1" applyBorder="1" applyAlignment="1">
      <alignment horizontal="left" vertical="top"/>
    </xf>
    <xf numFmtId="3" fontId="10" fillId="8" borderId="29" xfId="0" applyNumberFormat="1" applyFont="1" applyFill="1" applyBorder="1" applyAlignment="1">
      <alignment horizontal="right" vertical="center"/>
    </xf>
    <xf numFmtId="3" fontId="11" fillId="0" borderId="16" xfId="0" applyNumberFormat="1" applyFont="1" applyBorder="1" applyAlignment="1">
      <alignment vertical="center"/>
    </xf>
    <xf numFmtId="0" fontId="73" fillId="0" borderId="0" xfId="0" applyFont="1"/>
    <xf numFmtId="0" fontId="75" fillId="0" borderId="0" xfId="0" applyFont="1"/>
    <xf numFmtId="0" fontId="75" fillId="3" borderId="0" xfId="1" applyFont="1" applyFill="1" applyAlignment="1">
      <alignment horizontal="center" vertical="center" wrapText="1"/>
    </xf>
    <xf numFmtId="0" fontId="76" fillId="0" borderId="0" xfId="0" applyFont="1" applyAlignment="1">
      <alignment horizontal="left"/>
    </xf>
    <xf numFmtId="0" fontId="76" fillId="0" borderId="0" xfId="0" applyFont="1"/>
    <xf numFmtId="3" fontId="32" fillId="2" borderId="30" xfId="0" applyNumberFormat="1" applyFont="1" applyFill="1" applyBorder="1" applyAlignment="1">
      <alignment horizontal="right" vertical="center" wrapText="1"/>
    </xf>
    <xf numFmtId="2" fontId="32" fillId="2" borderId="31" xfId="0" applyNumberFormat="1" applyFont="1" applyFill="1" applyBorder="1" applyAlignment="1">
      <alignment horizontal="right" vertical="center" wrapText="1"/>
    </xf>
    <xf numFmtId="0" fontId="34" fillId="7" borderId="12" xfId="0" applyFont="1" applyFill="1" applyBorder="1" applyAlignment="1">
      <alignment vertical="center" wrapText="1"/>
    </xf>
    <xf numFmtId="0" fontId="34" fillId="7" borderId="8" xfId="0" applyFont="1" applyFill="1" applyBorder="1" applyAlignment="1">
      <alignment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4" borderId="4" xfId="1" applyFont="1" applyFill="1" applyBorder="1" applyAlignment="1">
      <alignment horizontal="center" vertical="center" wrapText="1"/>
    </xf>
    <xf numFmtId="0" fontId="32" fillId="4" borderId="5" xfId="1" applyFont="1" applyFill="1" applyBorder="1" applyAlignment="1">
      <alignment horizontal="center" vertical="center" wrapText="1"/>
    </xf>
    <xf numFmtId="0" fontId="32" fillId="4" borderId="32" xfId="1" applyFont="1" applyFill="1" applyBorder="1" applyAlignment="1">
      <alignment horizontal="center" vertical="center" wrapText="1"/>
    </xf>
    <xf numFmtId="0" fontId="32" fillId="17" borderId="13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3" fillId="2" borderId="1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2" fillId="16" borderId="1" xfId="0" applyFont="1" applyFill="1" applyBorder="1" applyAlignment="1">
      <alignment vertical="center" wrapText="1"/>
    </xf>
    <xf numFmtId="0" fontId="44" fillId="2" borderId="20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/>
    </xf>
    <xf numFmtId="0" fontId="74" fillId="3" borderId="0" xfId="1" applyFont="1" applyFill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/>
    </xf>
    <xf numFmtId="0" fontId="9" fillId="3" borderId="0" xfId="1" applyFont="1" applyFill="1" applyAlignment="1">
      <alignment horizontal="center" vertical="center"/>
    </xf>
    <xf numFmtId="3" fontId="10" fillId="9" borderId="17" xfId="0" applyNumberFormat="1" applyFont="1" applyFill="1" applyBorder="1" applyAlignment="1">
      <alignment horizontal="center" vertical="center"/>
    </xf>
    <xf numFmtId="3" fontId="10" fillId="9" borderId="18" xfId="0" applyNumberFormat="1" applyFont="1" applyFill="1" applyBorder="1" applyAlignment="1">
      <alignment horizontal="center" vertical="center"/>
    </xf>
    <xf numFmtId="3" fontId="10" fillId="9" borderId="19" xfId="0" applyNumberFormat="1" applyFont="1" applyFill="1" applyBorder="1" applyAlignment="1">
      <alignment horizontal="center" vertical="center"/>
    </xf>
    <xf numFmtId="49" fontId="12" fillId="20" borderId="4" xfId="0" applyNumberFormat="1" applyFont="1" applyFill="1" applyBorder="1" applyAlignment="1">
      <alignment horizontal="center" vertical="center"/>
    </xf>
    <xf numFmtId="49" fontId="12" fillId="20" borderId="5" xfId="0" applyNumberFormat="1" applyFont="1" applyFill="1" applyBorder="1" applyAlignment="1">
      <alignment horizontal="center" vertical="center"/>
    </xf>
    <xf numFmtId="49" fontId="12" fillId="20" borderId="7" xfId="0" applyNumberFormat="1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3" fontId="9" fillId="6" borderId="0" xfId="0" applyNumberFormat="1" applyFont="1" applyFill="1" applyAlignment="1">
      <alignment horizont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37" fillId="9" borderId="4" xfId="0" applyNumberFormat="1" applyFont="1" applyFill="1" applyBorder="1" applyAlignment="1">
      <alignment horizontal="center" vertical="center"/>
    </xf>
    <xf numFmtId="3" fontId="37" fillId="9" borderId="5" xfId="0" applyNumberFormat="1" applyFont="1" applyFill="1" applyBorder="1" applyAlignment="1">
      <alignment horizontal="center" vertical="center"/>
    </xf>
    <xf numFmtId="3" fontId="37" fillId="9" borderId="7" xfId="0" applyNumberFormat="1" applyFont="1" applyFill="1" applyBorder="1" applyAlignment="1">
      <alignment horizontal="center" vertical="center"/>
    </xf>
    <xf numFmtId="49" fontId="10" fillId="9" borderId="4" xfId="0" applyNumberFormat="1" applyFont="1" applyFill="1" applyBorder="1" applyAlignment="1">
      <alignment horizontal="center" vertical="center"/>
    </xf>
    <xf numFmtId="49" fontId="10" fillId="9" borderId="5" xfId="0" applyNumberFormat="1" applyFont="1" applyFill="1" applyBorder="1" applyAlignment="1">
      <alignment horizontal="center" vertical="center"/>
    </xf>
    <xf numFmtId="49" fontId="10" fillId="9" borderId="7" xfId="0" applyNumberFormat="1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32" fillId="3" borderId="0" xfId="1" applyFont="1" applyFill="1" applyAlignment="1">
      <alignment horizontal="center" vertical="center"/>
    </xf>
    <xf numFmtId="3" fontId="32" fillId="6" borderId="0" xfId="0" applyNumberFormat="1" applyFont="1" applyFill="1" applyAlignment="1">
      <alignment horizontal="center" vertical="center" wrapText="1"/>
    </xf>
    <xf numFmtId="0" fontId="39" fillId="6" borderId="4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3" fontId="39" fillId="8" borderId="4" xfId="0" applyNumberFormat="1" applyFont="1" applyFill="1" applyBorder="1" applyAlignment="1">
      <alignment horizontal="center" vertical="center" wrapText="1"/>
    </xf>
    <xf numFmtId="3" fontId="39" fillId="8" borderId="5" xfId="0" applyNumberFormat="1" applyFont="1" applyFill="1" applyBorder="1" applyAlignment="1">
      <alignment horizontal="center" vertical="center" wrapText="1"/>
    </xf>
    <xf numFmtId="3" fontId="39" fillId="8" borderId="7" xfId="0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 wrapText="1"/>
    </xf>
    <xf numFmtId="0" fontId="7" fillId="3" borderId="0" xfId="1" applyFont="1" applyFill="1" applyAlignment="1">
      <alignment wrapText="1"/>
    </xf>
    <xf numFmtId="0" fontId="57" fillId="0" borderId="0" xfId="0" applyFont="1" applyAlignment="1">
      <alignment horizontal="center" vertical="center" wrapText="1"/>
    </xf>
    <xf numFmtId="0" fontId="56" fillId="30" borderId="4" xfId="0" applyFont="1" applyFill="1" applyBorder="1" applyAlignment="1">
      <alignment horizontal="center" vertical="center" wrapText="1"/>
    </xf>
    <xf numFmtId="0" fontId="56" fillId="30" borderId="5" xfId="0" applyFont="1" applyFill="1" applyBorder="1" applyAlignment="1">
      <alignment horizontal="center" vertical="center" wrapText="1"/>
    </xf>
    <xf numFmtId="0" fontId="56" fillId="30" borderId="7" xfId="0" applyFont="1" applyFill="1" applyBorder="1" applyAlignment="1">
      <alignment horizontal="center" vertical="center" wrapText="1"/>
    </xf>
    <xf numFmtId="0" fontId="59" fillId="28" borderId="6" xfId="0" applyFont="1" applyFill="1" applyBorder="1" applyAlignment="1">
      <alignment horizontal="left" wrapText="1"/>
    </xf>
    <xf numFmtId="0" fontId="64" fillId="32" borderId="4" xfId="0" applyFont="1" applyFill="1" applyBorder="1" applyAlignment="1">
      <alignment horizontal="left" wrapText="1"/>
    </xf>
    <xf numFmtId="0" fontId="64" fillId="32" borderId="7" xfId="0" applyFont="1" applyFill="1" applyBorder="1" applyAlignment="1">
      <alignment horizontal="left" wrapText="1"/>
    </xf>
    <xf numFmtId="0" fontId="59" fillId="28" borderId="4" xfId="0" applyFont="1" applyFill="1" applyBorder="1" applyAlignment="1">
      <alignment horizontal="left" wrapText="1"/>
    </xf>
    <xf numFmtId="0" fontId="59" fillId="28" borderId="7" xfId="0" applyFont="1" applyFill="1" applyBorder="1" applyAlignment="1">
      <alignment horizontal="left" wrapText="1"/>
    </xf>
    <xf numFmtId="0" fontId="54" fillId="0" borderId="0" xfId="0" applyFont="1" applyAlignment="1">
      <alignment horizontal="center" vertical="center" wrapText="1"/>
    </xf>
    <xf numFmtId="0" fontId="56" fillId="25" borderId="4" xfId="0" applyFont="1" applyFill="1" applyBorder="1" applyAlignment="1">
      <alignment horizontal="center" vertical="center" wrapText="1"/>
    </xf>
    <xf numFmtId="0" fontId="56" fillId="25" borderId="7" xfId="0" applyFont="1" applyFill="1" applyBorder="1" applyAlignment="1">
      <alignment horizontal="center" vertical="center" wrapText="1"/>
    </xf>
    <xf numFmtId="0" fontId="59" fillId="26" borderId="6" xfId="0" applyFont="1" applyFill="1" applyBorder="1" applyAlignment="1">
      <alignment horizontal="left" wrapText="1"/>
    </xf>
    <xf numFmtId="0" fontId="57" fillId="0" borderId="0" xfId="0" applyFont="1" applyAlignment="1">
      <alignment horizontal="center"/>
    </xf>
    <xf numFmtId="0" fontId="59" fillId="28" borderId="4" xfId="0" applyFont="1" applyFill="1" applyBorder="1" applyAlignment="1">
      <alignment horizontal="center" wrapText="1"/>
    </xf>
    <xf numFmtId="0" fontId="59" fillId="28" borderId="7" xfId="0" applyFont="1" applyFill="1" applyBorder="1" applyAlignment="1">
      <alignment horizontal="center" wrapText="1"/>
    </xf>
    <xf numFmtId="0" fontId="59" fillId="28" borderId="6" xfId="0" applyFont="1" applyFill="1" applyBorder="1" applyAlignment="1">
      <alignment wrapText="1"/>
    </xf>
    <xf numFmtId="0" fontId="63" fillId="28" borderId="6" xfId="0" applyFont="1" applyFill="1" applyBorder="1" applyAlignment="1">
      <alignment horizontal="left" wrapText="1"/>
    </xf>
    <xf numFmtId="0" fontId="64" fillId="28" borderId="4" xfId="0" quotePrefix="1" applyFont="1" applyFill="1" applyBorder="1" applyAlignment="1">
      <alignment horizontal="left" wrapText="1"/>
    </xf>
    <xf numFmtId="0" fontId="64" fillId="28" borderId="7" xfId="0" quotePrefix="1" applyFont="1" applyFill="1" applyBorder="1" applyAlignment="1">
      <alignment horizontal="left" wrapText="1"/>
    </xf>
  </cellXfs>
  <cellStyles count="9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oba1\Desktop\financijske%20godine\2023\IZVR&#352;ENJE%20FIN,PLANA%202023\Izvrsenje%20financijskog%20plana%2001.1.2023.-31.12.2023.%201.xlsx" TargetMode="External"/><Relationship Id="rId1" Type="http://schemas.openxmlformats.org/officeDocument/2006/relationships/externalLinkPath" Target="/Users/Osoba1/Desktop/financijske%20godine/2023/IZVR&#352;ENJE%20FIN,PLANA%202023/Izvrsenje%20financijskog%20plana%2001.1.2023.-31.12.2023.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 "/>
      <sheetName val="Račun prihoda i rashoda"/>
      <sheetName val="Rashodi i prihodi prema izvoru"/>
      <sheetName val="Rashodi prema funkcijskoj k"/>
      <sheetName val="Račun financiranja"/>
      <sheetName val="Račun fin.prema izvorima f."/>
      <sheetName val="Posebni di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zoomScaleNormal="100" zoomScaleSheetLayoutView="100" workbookViewId="0">
      <selection sqref="A1:K1"/>
    </sheetView>
  </sheetViews>
  <sheetFormatPr defaultColWidth="8.85546875" defaultRowHeight="15.75" x14ac:dyDescent="0.25"/>
  <cols>
    <col min="1" max="4" width="8.85546875" style="9" customWidth="1"/>
    <col min="5" max="5" width="22.85546875" style="9" customWidth="1"/>
    <col min="6" max="7" width="16.5703125" style="9" hidden="1" customWidth="1"/>
    <col min="8" max="11" width="15.28515625" style="9" customWidth="1"/>
    <col min="12" max="12" width="8.85546875" style="9" customWidth="1"/>
    <col min="13" max="13" width="9.85546875" style="9" customWidth="1"/>
    <col min="14" max="14" width="11.7109375" style="9" bestFit="1" customWidth="1"/>
    <col min="15" max="17" width="12.7109375" style="9" bestFit="1" customWidth="1"/>
    <col min="18" max="18" width="8.85546875" style="9" customWidth="1"/>
    <col min="19" max="16384" width="8.85546875" style="9"/>
  </cols>
  <sheetData>
    <row r="1" spans="1:17" ht="59.25" customHeight="1" x14ac:dyDescent="0.25">
      <c r="A1" s="444" t="s">
        <v>349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36"/>
      <c r="M1" s="436"/>
      <c r="N1" s="436"/>
    </row>
    <row r="2" spans="1:17" s="420" customFormat="1" ht="18.75" customHeight="1" x14ac:dyDescent="0.3">
      <c r="A2" s="418" t="s">
        <v>296</v>
      </c>
      <c r="B2" s="418"/>
      <c r="C2" s="418"/>
      <c r="D2" s="419"/>
      <c r="E2" s="419"/>
      <c r="F2" s="419"/>
      <c r="G2" s="419"/>
      <c r="H2" s="419"/>
      <c r="I2" s="419"/>
      <c r="J2" s="419"/>
      <c r="K2" s="419"/>
      <c r="L2" s="436"/>
      <c r="M2" s="436"/>
      <c r="N2" s="436"/>
    </row>
    <row r="3" spans="1:17" s="420" customFormat="1" ht="18.75" customHeight="1" x14ac:dyDescent="0.3">
      <c r="A3" s="418" t="s">
        <v>347</v>
      </c>
      <c r="B3" s="418"/>
      <c r="C3" s="418"/>
      <c r="D3" s="419"/>
      <c r="E3" s="419"/>
      <c r="F3" s="419"/>
      <c r="G3" s="419"/>
      <c r="H3" s="419"/>
      <c r="I3" s="419"/>
      <c r="J3" s="419"/>
      <c r="K3" s="419"/>
      <c r="L3" s="436"/>
      <c r="M3" s="436"/>
      <c r="N3" s="436"/>
    </row>
    <row r="4" spans="1:17" s="421" customFormat="1" ht="18.75" customHeight="1" x14ac:dyDescent="0.3">
      <c r="A4" s="418" t="s">
        <v>348</v>
      </c>
      <c r="B4" s="418"/>
      <c r="C4" s="418"/>
      <c r="D4" s="419"/>
      <c r="E4" s="419"/>
      <c r="F4" s="419"/>
      <c r="G4" s="419"/>
      <c r="H4" s="419"/>
      <c r="I4" s="419"/>
      <c r="J4" s="419"/>
      <c r="K4" s="419"/>
      <c r="L4" s="436"/>
      <c r="M4" s="436"/>
      <c r="N4" s="436"/>
    </row>
    <row r="5" spans="1:17" ht="36.75" customHeight="1" x14ac:dyDescent="0.25">
      <c r="A5" s="327"/>
      <c r="B5" s="327"/>
      <c r="C5" s="327"/>
      <c r="D5" s="327"/>
      <c r="E5" s="327" t="s">
        <v>19</v>
      </c>
      <c r="F5" s="327"/>
      <c r="G5" s="327"/>
      <c r="H5" s="327"/>
      <c r="I5" s="327"/>
      <c r="J5" s="327"/>
      <c r="K5" s="327"/>
      <c r="L5" s="436"/>
      <c r="M5" s="436"/>
      <c r="N5" s="436"/>
    </row>
    <row r="6" spans="1:17" ht="24" customHeight="1" x14ac:dyDescent="0.25">
      <c r="A6" s="435" t="s">
        <v>20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6"/>
      <c r="M6" s="436"/>
      <c r="N6" s="436"/>
    </row>
    <row r="7" spans="1:17" ht="31.5" x14ac:dyDescent="0.25">
      <c r="A7" s="445" t="s">
        <v>0</v>
      </c>
      <c r="B7" s="445"/>
      <c r="C7" s="445"/>
      <c r="D7" s="445"/>
      <c r="E7" s="445"/>
      <c r="F7" s="11" t="s">
        <v>17</v>
      </c>
      <c r="G7" s="11" t="s">
        <v>18</v>
      </c>
      <c r="H7" s="56" t="s">
        <v>292</v>
      </c>
      <c r="I7" s="56" t="s">
        <v>293</v>
      </c>
      <c r="J7" s="111" t="s">
        <v>294</v>
      </c>
      <c r="K7" s="111" t="s">
        <v>295</v>
      </c>
      <c r="L7" s="29" t="s">
        <v>145</v>
      </c>
      <c r="M7" s="29" t="s">
        <v>68</v>
      </c>
    </row>
    <row r="8" spans="1:17" x14ac:dyDescent="0.25">
      <c r="A8" s="440">
        <v>1</v>
      </c>
      <c r="B8" s="441"/>
      <c r="C8" s="441"/>
      <c r="D8" s="441"/>
      <c r="E8" s="442"/>
      <c r="F8" s="113"/>
      <c r="G8" s="113"/>
      <c r="H8" s="114">
        <v>2</v>
      </c>
      <c r="I8" s="114">
        <v>3</v>
      </c>
      <c r="J8" s="119">
        <v>4</v>
      </c>
      <c r="K8" s="119">
        <v>5</v>
      </c>
      <c r="L8" s="112" t="s">
        <v>321</v>
      </c>
      <c r="M8" s="112" t="s">
        <v>320</v>
      </c>
    </row>
    <row r="9" spans="1:17" ht="28.15" customHeight="1" x14ac:dyDescent="0.25">
      <c r="A9" s="439" t="s">
        <v>1</v>
      </c>
      <c r="B9" s="439"/>
      <c r="C9" s="439"/>
      <c r="D9" s="439"/>
      <c r="E9" s="439"/>
      <c r="F9" s="115" t="e">
        <f>SUM(F10:F11)</f>
        <v>#REF!</v>
      </c>
      <c r="G9" s="115" t="e">
        <f>SUM(G10:G11)</f>
        <v>#REF!</v>
      </c>
      <c r="H9" s="158">
        <f t="shared" ref="H9:K9" si="0">SUM(H10:H11)</f>
        <v>1518684.92</v>
      </c>
      <c r="I9" s="158">
        <f t="shared" si="0"/>
        <v>1858612.16</v>
      </c>
      <c r="J9" s="158">
        <f t="shared" si="0"/>
        <v>1875433.06</v>
      </c>
      <c r="K9" s="159">
        <f t="shared" si="0"/>
        <v>1837259.05</v>
      </c>
      <c r="L9" s="116">
        <f>K9/H9*100</f>
        <v>120.97697328817884</v>
      </c>
      <c r="M9" s="116">
        <f>K9/J9*100</f>
        <v>97.964522924641201</v>
      </c>
    </row>
    <row r="10" spans="1:17" ht="28.15" customHeight="1" x14ac:dyDescent="0.25">
      <c r="A10" s="438" t="s">
        <v>139</v>
      </c>
      <c r="B10" s="438"/>
      <c r="C10" s="438"/>
      <c r="D10" s="438"/>
      <c r="E10" s="438"/>
      <c r="F10" s="13" t="e">
        <f>SUM('Račun prihoda i rashoda'!#REF!)</f>
        <v>#REF!</v>
      </c>
      <c r="G10" s="13" t="e">
        <f>SUM('Račun prihoda i rashoda'!#REF!)</f>
        <v>#REF!</v>
      </c>
      <c r="H10" s="157">
        <v>1518625.19</v>
      </c>
      <c r="I10" s="157">
        <v>1858612.16</v>
      </c>
      <c r="J10" s="157">
        <v>1875433.06</v>
      </c>
      <c r="K10" s="160">
        <v>1837259.05</v>
      </c>
      <c r="L10" s="116">
        <f t="shared" ref="L10:L15" si="1">K10/H10*100</f>
        <v>120.98173150940556</v>
      </c>
      <c r="M10" s="116">
        <f t="shared" ref="M10:M15" si="2">K10/J10*100</f>
        <v>97.964522924641201</v>
      </c>
      <c r="N10" s="14"/>
      <c r="O10" s="14"/>
      <c r="P10" s="14"/>
    </row>
    <row r="11" spans="1:17" ht="28.15" customHeight="1" x14ac:dyDescent="0.25">
      <c r="A11" s="443" t="s">
        <v>140</v>
      </c>
      <c r="B11" s="443"/>
      <c r="C11" s="443"/>
      <c r="D11" s="443"/>
      <c r="E11" s="443"/>
      <c r="F11" s="15" t="e">
        <f>SUM('Račun prihoda i rashoda'!#REF!)</f>
        <v>#REF!</v>
      </c>
      <c r="G11" s="15" t="e">
        <f>SUM('Račun prihoda i rashoda'!#REF!)</f>
        <v>#REF!</v>
      </c>
      <c r="H11" s="161">
        <v>59.73</v>
      </c>
      <c r="I11" s="161">
        <v>0</v>
      </c>
      <c r="J11" s="161">
        <v>0</v>
      </c>
      <c r="K11" s="162">
        <v>0</v>
      </c>
      <c r="L11" s="116">
        <f t="shared" si="1"/>
        <v>0</v>
      </c>
      <c r="M11" s="116">
        <v>0</v>
      </c>
    </row>
    <row r="12" spans="1:17" ht="28.15" customHeight="1" x14ac:dyDescent="0.25">
      <c r="A12" s="446" t="s">
        <v>2</v>
      </c>
      <c r="B12" s="446"/>
      <c r="C12" s="446"/>
      <c r="D12" s="446"/>
      <c r="E12" s="446"/>
      <c r="F12" s="57" t="e">
        <f t="shared" ref="F12:G12" si="3">SUM(F13:F14)</f>
        <v>#REF!</v>
      </c>
      <c r="G12" s="57" t="e">
        <f t="shared" si="3"/>
        <v>#REF!</v>
      </c>
      <c r="H12" s="163">
        <f>SUM(H13:H14)</f>
        <v>1529900.72</v>
      </c>
      <c r="I12" s="163">
        <f>SUM(I13:I14)</f>
        <v>1900042.4</v>
      </c>
      <c r="J12" s="163">
        <f>SUM(J13:J14)</f>
        <v>1916863.3</v>
      </c>
      <c r="K12" s="164">
        <f>SUM(K13:K14)</f>
        <v>1876497.65</v>
      </c>
      <c r="L12" s="116">
        <f t="shared" si="1"/>
        <v>122.65486416661075</v>
      </c>
      <c r="M12" s="116">
        <f t="shared" si="2"/>
        <v>97.89418212555897</v>
      </c>
    </row>
    <row r="13" spans="1:17" ht="28.15" customHeight="1" x14ac:dyDescent="0.25">
      <c r="A13" s="438" t="s">
        <v>141</v>
      </c>
      <c r="B13" s="438"/>
      <c r="C13" s="438"/>
      <c r="D13" s="438"/>
      <c r="E13" s="438"/>
      <c r="F13" s="13" t="e">
        <f>SUM('Račun prihoda i rashoda'!#REF!)</f>
        <v>#REF!</v>
      </c>
      <c r="G13" s="13" t="e">
        <f>SUM('Račun prihoda i rashoda'!#REF!)</f>
        <v>#REF!</v>
      </c>
      <c r="H13" s="157">
        <v>1513013.75</v>
      </c>
      <c r="I13" s="157">
        <v>1881050.67</v>
      </c>
      <c r="J13" s="160">
        <v>1891334.07</v>
      </c>
      <c r="K13" s="160">
        <v>1856418.77</v>
      </c>
      <c r="L13" s="116">
        <f t="shared" si="1"/>
        <v>122.69675473867967</v>
      </c>
      <c r="M13" s="116">
        <f t="shared" si="2"/>
        <v>98.153932689426995</v>
      </c>
      <c r="N13" s="14"/>
      <c r="O13" s="12"/>
      <c r="P13" s="12"/>
      <c r="Q13" s="12"/>
    </row>
    <row r="14" spans="1:17" ht="28.15" customHeight="1" x14ac:dyDescent="0.25">
      <c r="A14" s="443" t="s">
        <v>142</v>
      </c>
      <c r="B14" s="443"/>
      <c r="C14" s="443"/>
      <c r="D14" s="443"/>
      <c r="E14" s="443"/>
      <c r="F14" s="15" t="e">
        <f>SUM('Račun prihoda i rashoda'!#REF!)</f>
        <v>#REF!</v>
      </c>
      <c r="G14" s="15" t="e">
        <f>SUM('Račun prihoda i rashoda'!#REF!)</f>
        <v>#REF!</v>
      </c>
      <c r="H14" s="161">
        <v>16886.97</v>
      </c>
      <c r="I14" s="161">
        <v>18991.73</v>
      </c>
      <c r="J14" s="162">
        <v>25529.23</v>
      </c>
      <c r="K14" s="162">
        <v>20078.88</v>
      </c>
      <c r="L14" s="116">
        <f t="shared" si="1"/>
        <v>118.9016146768781</v>
      </c>
      <c r="M14" s="116">
        <f t="shared" si="2"/>
        <v>78.650550760833767</v>
      </c>
      <c r="O14" s="12"/>
      <c r="P14" s="12"/>
      <c r="Q14" s="12"/>
    </row>
    <row r="15" spans="1:17" ht="28.15" customHeight="1" x14ac:dyDescent="0.25">
      <c r="A15" s="425" t="s">
        <v>3</v>
      </c>
      <c r="B15" s="425"/>
      <c r="C15" s="425"/>
      <c r="D15" s="425"/>
      <c r="E15" s="425"/>
      <c r="F15" s="58" t="e">
        <f t="shared" ref="F15:K15" si="4">SUM(F9-F12)</f>
        <v>#REF!</v>
      </c>
      <c r="G15" s="58" t="e">
        <f t="shared" si="4"/>
        <v>#REF!</v>
      </c>
      <c r="H15" s="165">
        <f t="shared" si="4"/>
        <v>-11215.800000000047</v>
      </c>
      <c r="I15" s="165">
        <f t="shared" si="4"/>
        <v>-41430.239999999991</v>
      </c>
      <c r="J15" s="165">
        <f t="shared" si="4"/>
        <v>-41430.239999999991</v>
      </c>
      <c r="K15" s="166">
        <f t="shared" si="4"/>
        <v>-39238.59999999986</v>
      </c>
      <c r="L15" s="116">
        <f t="shared" si="1"/>
        <v>349.85110290839441</v>
      </c>
      <c r="M15" s="116">
        <f t="shared" si="2"/>
        <v>94.710047540153937</v>
      </c>
      <c r="O15" s="12"/>
      <c r="P15" s="12"/>
      <c r="Q15" s="12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8"/>
      <c r="M16" s="8"/>
      <c r="N16" s="8"/>
      <c r="O16" s="8"/>
      <c r="P16" s="8"/>
      <c r="Q16" s="12"/>
    </row>
    <row r="17" spans="1:17" ht="21.75" customHeight="1" x14ac:dyDescent="0.25">
      <c r="A17" s="435" t="s">
        <v>21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8"/>
      <c r="M17" s="8"/>
      <c r="N17" s="8"/>
      <c r="O17" s="8"/>
      <c r="P17" s="8"/>
      <c r="Q17" s="12"/>
    </row>
    <row r="18" spans="1:17" ht="31.5" x14ac:dyDescent="0.25">
      <c r="A18" s="433" t="s">
        <v>5</v>
      </c>
      <c r="B18" s="434"/>
      <c r="C18" s="434"/>
      <c r="D18" s="434"/>
      <c r="E18" s="434"/>
      <c r="F18" s="56" t="s">
        <v>17</v>
      </c>
      <c r="G18" s="56" t="s">
        <v>18</v>
      </c>
      <c r="H18" s="56" t="s">
        <v>292</v>
      </c>
      <c r="I18" s="56" t="s">
        <v>293</v>
      </c>
      <c r="J18" s="111" t="s">
        <v>294</v>
      </c>
      <c r="K18" s="111" t="s">
        <v>295</v>
      </c>
      <c r="L18" s="29" t="s">
        <v>145</v>
      </c>
      <c r="M18" s="29" t="s">
        <v>68</v>
      </c>
    </row>
    <row r="19" spans="1:17" x14ac:dyDescent="0.25">
      <c r="A19" s="426">
        <v>1</v>
      </c>
      <c r="B19" s="427"/>
      <c r="C19" s="427"/>
      <c r="D19" s="427"/>
      <c r="E19" s="428"/>
      <c r="F19" s="56"/>
      <c r="G19" s="56"/>
      <c r="H19" s="114">
        <v>2</v>
      </c>
      <c r="I19" s="114">
        <v>3</v>
      </c>
      <c r="J19" s="119">
        <v>4</v>
      </c>
      <c r="K19" s="119">
        <v>5</v>
      </c>
      <c r="L19" s="112" t="s">
        <v>321</v>
      </c>
      <c r="M19" s="112" t="s">
        <v>320</v>
      </c>
    </row>
    <row r="20" spans="1:17" ht="25.9" customHeight="1" x14ac:dyDescent="0.25">
      <c r="A20" s="437" t="s">
        <v>143</v>
      </c>
      <c r="B20" s="438"/>
      <c r="C20" s="438"/>
      <c r="D20" s="438"/>
      <c r="E20" s="438"/>
      <c r="F20" s="59">
        <v>0</v>
      </c>
      <c r="G20" s="59">
        <v>0</v>
      </c>
      <c r="H20" s="60"/>
      <c r="I20" s="59"/>
      <c r="J20" s="120"/>
      <c r="K20" s="120"/>
      <c r="L20" s="116"/>
      <c r="M20" s="116"/>
    </row>
    <row r="21" spans="1:17" ht="25.9" customHeight="1" x14ac:dyDescent="0.25">
      <c r="A21" s="437" t="s">
        <v>144</v>
      </c>
      <c r="B21" s="438"/>
      <c r="C21" s="438"/>
      <c r="D21" s="438"/>
      <c r="E21" s="438"/>
      <c r="F21" s="59">
        <v>0</v>
      </c>
      <c r="G21" s="59">
        <v>0</v>
      </c>
      <c r="H21" s="59"/>
      <c r="I21" s="60"/>
      <c r="J21" s="121"/>
      <c r="K21" s="121"/>
      <c r="L21" s="116"/>
      <c r="M21" s="116"/>
    </row>
    <row r="22" spans="1:17" s="16" customFormat="1" ht="25.9" customHeight="1" x14ac:dyDescent="0.25">
      <c r="A22" s="424" t="s">
        <v>287</v>
      </c>
      <c r="B22" s="425"/>
      <c r="C22" s="425"/>
      <c r="D22" s="425"/>
      <c r="E22" s="425"/>
      <c r="F22" s="64">
        <f t="shared" ref="F22:G22" si="5">SUM(F20-F21)</f>
        <v>0</v>
      </c>
      <c r="G22" s="64">
        <f t="shared" si="5"/>
        <v>0</v>
      </c>
      <c r="H22" s="360">
        <v>-11215.8</v>
      </c>
      <c r="I22" s="165">
        <v>-41430.239999999998</v>
      </c>
      <c r="J22" s="166">
        <v>-41430.239999999998</v>
      </c>
      <c r="K22" s="361">
        <v>-39238.6</v>
      </c>
      <c r="L22" s="116">
        <f>K22/H22*100</f>
        <v>349.85110290839708</v>
      </c>
      <c r="M22" s="116">
        <f t="shared" ref="M22" si="6">K22/J22*100</f>
        <v>94.710047540154235</v>
      </c>
      <c r="O22" s="17"/>
    </row>
    <row r="23" spans="1:17" s="16" customFormat="1" ht="21.75" customHeight="1" x14ac:dyDescent="0.25">
      <c r="A23" s="61"/>
      <c r="B23" s="61"/>
      <c r="C23" s="61"/>
      <c r="D23" s="61"/>
      <c r="E23" s="61"/>
      <c r="F23" s="61"/>
      <c r="G23" s="61"/>
      <c r="H23" s="62"/>
      <c r="I23" s="62"/>
      <c r="J23" s="62"/>
      <c r="K23" s="62"/>
    </row>
    <row r="24" spans="1:17" ht="21.75" customHeight="1" x14ac:dyDescent="0.25">
      <c r="A24" s="435" t="s">
        <v>297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O24" s="12"/>
      <c r="P24" s="12"/>
      <c r="Q24" s="12"/>
    </row>
    <row r="25" spans="1:17" ht="51" customHeight="1" x14ac:dyDescent="0.25">
      <c r="A25" s="433" t="s">
        <v>4</v>
      </c>
      <c r="B25" s="434"/>
      <c r="C25" s="434"/>
      <c r="D25" s="434"/>
      <c r="E25" s="434"/>
      <c r="F25" s="56" t="s">
        <v>17</v>
      </c>
      <c r="G25" s="56" t="s">
        <v>18</v>
      </c>
      <c r="H25" s="56" t="s">
        <v>292</v>
      </c>
      <c r="I25" s="56" t="s">
        <v>293</v>
      </c>
      <c r="J25" s="111" t="s">
        <v>294</v>
      </c>
      <c r="K25" s="111" t="s">
        <v>295</v>
      </c>
      <c r="L25" s="29" t="s">
        <v>145</v>
      </c>
      <c r="M25" s="29" t="s">
        <v>68</v>
      </c>
      <c r="N25" s="12"/>
      <c r="O25" s="12"/>
      <c r="P25" s="12"/>
      <c r="Q25" s="12"/>
    </row>
    <row r="26" spans="1:17" x14ac:dyDescent="0.25">
      <c r="A26" s="117"/>
      <c r="B26" s="118"/>
      <c r="C26" s="118"/>
      <c r="D26" s="118">
        <v>1</v>
      </c>
      <c r="E26" s="118"/>
      <c r="F26" s="56"/>
      <c r="G26" s="56"/>
      <c r="H26" s="114">
        <v>2</v>
      </c>
      <c r="I26" s="114">
        <v>3</v>
      </c>
      <c r="J26" s="119">
        <v>4</v>
      </c>
      <c r="K26" s="119">
        <v>5</v>
      </c>
      <c r="L26" s="112" t="s">
        <v>321</v>
      </c>
      <c r="M26" s="112" t="s">
        <v>320</v>
      </c>
      <c r="N26" s="12"/>
      <c r="O26" s="12"/>
      <c r="P26" s="12"/>
      <c r="Q26" s="12"/>
    </row>
    <row r="27" spans="1:17" ht="36" customHeight="1" x14ac:dyDescent="0.25">
      <c r="A27" s="429" t="s">
        <v>341</v>
      </c>
      <c r="B27" s="430"/>
      <c r="C27" s="430"/>
      <c r="D27" s="430"/>
      <c r="E27" s="431"/>
      <c r="F27" s="63">
        <v>130100</v>
      </c>
      <c r="G27" s="63">
        <v>87100</v>
      </c>
      <c r="H27" s="167">
        <v>52646.04</v>
      </c>
      <c r="I27" s="167">
        <v>41430.239999999998</v>
      </c>
      <c r="J27" s="168">
        <v>41430.239999999998</v>
      </c>
      <c r="K27" s="168">
        <v>41430.239999999998</v>
      </c>
      <c r="L27" s="116">
        <f>K27/H27*100</f>
        <v>78.695833532778522</v>
      </c>
      <c r="M27" s="116">
        <f>K27/J27*100</f>
        <v>100</v>
      </c>
      <c r="N27" s="12"/>
      <c r="O27" s="12"/>
      <c r="P27" s="12"/>
      <c r="Q27" s="12"/>
    </row>
    <row r="28" spans="1:17" ht="36" customHeight="1" x14ac:dyDescent="0.25">
      <c r="A28" s="429" t="s">
        <v>342</v>
      </c>
      <c r="B28" s="430"/>
      <c r="C28" s="430"/>
      <c r="D28" s="430"/>
      <c r="E28" s="431"/>
      <c r="F28" s="422"/>
      <c r="G28" s="422"/>
      <c r="H28" s="423">
        <v>49219.53</v>
      </c>
      <c r="I28" s="423">
        <v>45149.279999999999</v>
      </c>
      <c r="J28" s="423">
        <v>45149.279999999999</v>
      </c>
      <c r="K28" s="423">
        <v>39518.629999999997</v>
      </c>
      <c r="L28" s="116">
        <f t="shared" ref="L28:L30" si="7">K28/H28*100</f>
        <v>80.290547268533444</v>
      </c>
      <c r="M28" s="116">
        <f t="shared" ref="M28:M30" si="8">K28/J28*100</f>
        <v>87.528815520424686</v>
      </c>
      <c r="N28" s="12"/>
      <c r="O28" s="12"/>
      <c r="P28" s="12"/>
      <c r="Q28" s="12"/>
    </row>
    <row r="29" spans="1:17" ht="36" customHeight="1" x14ac:dyDescent="0.25">
      <c r="A29" s="429" t="s">
        <v>343</v>
      </c>
      <c r="B29" s="430"/>
      <c r="C29" s="430"/>
      <c r="D29" s="430"/>
      <c r="E29" s="431"/>
      <c r="F29" s="422"/>
      <c r="G29" s="422"/>
      <c r="H29" s="423">
        <v>14047.64</v>
      </c>
      <c r="I29" s="423">
        <v>3719.04</v>
      </c>
      <c r="J29" s="423">
        <v>3719.04</v>
      </c>
      <c r="K29" s="423">
        <v>3719.04</v>
      </c>
      <c r="L29" s="116">
        <f t="shared" si="7"/>
        <v>26.474482546534507</v>
      </c>
      <c r="M29" s="116">
        <f t="shared" si="8"/>
        <v>100</v>
      </c>
      <c r="N29" s="12"/>
      <c r="O29" s="12"/>
      <c r="P29" s="12"/>
      <c r="Q29" s="12"/>
    </row>
    <row r="30" spans="1:17" ht="28.5" customHeight="1" x14ac:dyDescent="0.25">
      <c r="A30" s="429" t="s">
        <v>344</v>
      </c>
      <c r="B30" s="430"/>
      <c r="C30" s="430"/>
      <c r="D30" s="430"/>
      <c r="E30" s="431"/>
      <c r="F30" s="64" t="e">
        <f>SUM('[1]Račun prihoda i rashoda'!#REF!-'[1]Račun prihoda i rashoda'!#REF!)</f>
        <v>#REF!</v>
      </c>
      <c r="G30" s="64" t="e">
        <f>SUM('[1]Račun prihoda i rashoda'!#REF!-'[1]Račun prihoda i rashoda'!#REF!)</f>
        <v>#REF!</v>
      </c>
      <c r="H30" s="362">
        <v>35171.89</v>
      </c>
      <c r="I30" s="362">
        <v>41430.239999999998</v>
      </c>
      <c r="J30" s="362">
        <v>41430.239999999998</v>
      </c>
      <c r="K30" s="362">
        <v>35799.589999999997</v>
      </c>
      <c r="L30" s="116">
        <f t="shared" si="7"/>
        <v>101.78466383239568</v>
      </c>
      <c r="M30" s="116">
        <f t="shared" si="8"/>
        <v>86.409323238291634</v>
      </c>
    </row>
    <row r="31" spans="1:17" ht="15.75" customHeight="1" x14ac:dyDescent="0.25">
      <c r="A31" s="363"/>
      <c r="B31" s="364"/>
      <c r="C31" s="365"/>
      <c r="D31" s="366"/>
      <c r="E31" s="364"/>
      <c r="F31" s="364"/>
      <c r="G31" s="364"/>
      <c r="H31" s="367"/>
      <c r="I31" s="367"/>
      <c r="J31" s="367"/>
      <c r="K31" s="367"/>
      <c r="L31" s="368"/>
      <c r="M31" s="380"/>
    </row>
    <row r="32" spans="1:17" x14ac:dyDescent="0.25">
      <c r="A32" s="432" t="s">
        <v>337</v>
      </c>
      <c r="B32" s="432"/>
      <c r="C32" s="432"/>
      <c r="D32" s="432"/>
      <c r="E32" s="432"/>
      <c r="F32" s="369" t="e">
        <f>SUM(F15,F22,F30)</f>
        <v>#REF!</v>
      </c>
      <c r="G32" s="369" t="e">
        <f>SUM(G15,G22,G30)</f>
        <v>#REF!</v>
      </c>
      <c r="H32" s="370">
        <v>0</v>
      </c>
      <c r="I32" s="370">
        <f t="shared" ref="I32:J32" si="9">I27-I30</f>
        <v>0</v>
      </c>
      <c r="J32" s="370">
        <f t="shared" si="9"/>
        <v>0</v>
      </c>
      <c r="K32" s="370">
        <v>0</v>
      </c>
      <c r="L32" s="371">
        <v>0</v>
      </c>
      <c r="M32" s="371">
        <v>0</v>
      </c>
    </row>
    <row r="33" spans="2:10" ht="15.75" customHeight="1" x14ac:dyDescent="0.25">
      <c r="B33" s="372"/>
    </row>
    <row r="34" spans="2:10" ht="21" x14ac:dyDescent="0.35">
      <c r="I34" s="417" t="s">
        <v>345</v>
      </c>
      <c r="J34" s="417"/>
    </row>
    <row r="35" spans="2:10" ht="21" x14ac:dyDescent="0.35">
      <c r="I35" s="417" t="s">
        <v>346</v>
      </c>
      <c r="J35" s="417"/>
    </row>
  </sheetData>
  <mergeCells count="25">
    <mergeCell ref="L1:N6"/>
    <mergeCell ref="A18:E18"/>
    <mergeCell ref="A20:E20"/>
    <mergeCell ref="A21:E21"/>
    <mergeCell ref="A9:E9"/>
    <mergeCell ref="A10:E10"/>
    <mergeCell ref="A8:E8"/>
    <mergeCell ref="A11:E11"/>
    <mergeCell ref="A17:K17"/>
    <mergeCell ref="A1:K1"/>
    <mergeCell ref="A6:K6"/>
    <mergeCell ref="A7:E7"/>
    <mergeCell ref="A12:E12"/>
    <mergeCell ref="A13:E13"/>
    <mergeCell ref="A14:E14"/>
    <mergeCell ref="A15:E15"/>
    <mergeCell ref="A22:E22"/>
    <mergeCell ref="A19:E19"/>
    <mergeCell ref="A30:E30"/>
    <mergeCell ref="A32:E32"/>
    <mergeCell ref="A27:E27"/>
    <mergeCell ref="A25:E25"/>
    <mergeCell ref="A24:K24"/>
    <mergeCell ref="A28:E28"/>
    <mergeCell ref="A29:E29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8"/>
  <sheetViews>
    <sheetView topLeftCell="A112" zoomScaleNormal="100" workbookViewId="0">
      <selection activeCell="A2" sqref="A2:J2"/>
    </sheetView>
  </sheetViews>
  <sheetFormatPr defaultColWidth="9.140625" defaultRowHeight="15" x14ac:dyDescent="0.2"/>
  <cols>
    <col min="1" max="1" width="7" style="32" bestFit="1" customWidth="1"/>
    <col min="2" max="2" width="8.42578125" style="32" customWidth="1"/>
    <col min="3" max="3" width="5.28515625" style="32" bestFit="1" customWidth="1"/>
    <col min="4" max="4" width="47" style="32" customWidth="1"/>
    <col min="5" max="5" width="12.5703125" style="46" customWidth="1"/>
    <col min="6" max="8" width="12.5703125" style="32" customWidth="1"/>
    <col min="9" max="10" width="8.85546875" style="32" customWidth="1"/>
    <col min="11" max="15" width="15.140625" style="32" customWidth="1"/>
    <col min="16" max="16" width="16.7109375" style="32" hidden="1" customWidth="1"/>
    <col min="17" max="17" width="16.42578125" style="32" hidden="1" customWidth="1"/>
    <col min="18" max="18" width="12.5703125" style="32" hidden="1" customWidth="1"/>
    <col min="19" max="20" width="10.7109375" style="32" bestFit="1" customWidth="1"/>
    <col min="21" max="21" width="10.28515625" style="32" bestFit="1" customWidth="1"/>
    <col min="22" max="22" width="11.85546875" style="32" bestFit="1" customWidth="1"/>
    <col min="23" max="23" width="15.42578125" style="32" customWidth="1"/>
    <col min="24" max="24" width="9.140625" style="32" customWidth="1"/>
    <col min="25" max="16384" width="9.140625" style="32"/>
  </cols>
  <sheetData>
    <row r="1" spans="1:18" ht="31.5" customHeight="1" x14ac:dyDescent="0.2">
      <c r="A1" s="447" t="s">
        <v>261</v>
      </c>
      <c r="B1" s="447"/>
      <c r="C1" s="447"/>
      <c r="D1" s="447"/>
      <c r="E1" s="447"/>
      <c r="F1" s="447"/>
      <c r="G1" s="447"/>
      <c r="H1" s="447"/>
      <c r="I1" s="447"/>
      <c r="J1" s="447"/>
      <c r="K1" s="49"/>
    </row>
    <row r="2" spans="1:18" ht="21" customHeight="1" x14ac:dyDescent="0.2">
      <c r="A2" s="447" t="s">
        <v>285</v>
      </c>
      <c r="B2" s="447"/>
      <c r="C2" s="447"/>
      <c r="D2" s="447"/>
      <c r="E2" s="447"/>
      <c r="F2" s="447"/>
      <c r="G2" s="447"/>
      <c r="H2" s="447"/>
      <c r="I2" s="447"/>
      <c r="J2" s="447"/>
      <c r="K2" s="49"/>
    </row>
    <row r="3" spans="1:18" ht="15.75" customHeight="1" x14ac:dyDescent="0.25">
      <c r="A3" s="455" t="s">
        <v>262</v>
      </c>
      <c r="B3" s="455"/>
      <c r="C3" s="455"/>
      <c r="D3" s="455"/>
      <c r="E3" s="455"/>
      <c r="F3" s="455"/>
      <c r="G3" s="455"/>
      <c r="H3" s="455"/>
      <c r="I3" s="455"/>
      <c r="J3" s="455"/>
    </row>
    <row r="4" spans="1:18" s="33" customFormat="1" ht="60" x14ac:dyDescent="0.2">
      <c r="A4" s="29" t="s">
        <v>22</v>
      </c>
      <c r="B4" s="29" t="s">
        <v>88</v>
      </c>
      <c r="C4" s="29"/>
      <c r="D4" s="5" t="s">
        <v>6</v>
      </c>
      <c r="E4" s="56" t="s">
        <v>292</v>
      </c>
      <c r="F4" s="56" t="s">
        <v>293</v>
      </c>
      <c r="G4" s="111" t="s">
        <v>294</v>
      </c>
      <c r="H4" s="111" t="s">
        <v>295</v>
      </c>
      <c r="I4" s="29" t="s">
        <v>145</v>
      </c>
      <c r="J4" s="29" t="s">
        <v>68</v>
      </c>
      <c r="K4" s="32"/>
      <c r="L4" s="32"/>
      <c r="M4" s="32"/>
      <c r="N4" s="32"/>
      <c r="O4" s="32"/>
      <c r="P4" s="32"/>
      <c r="Q4" s="32"/>
      <c r="R4" s="32"/>
    </row>
    <row r="5" spans="1:18" s="33" customFormat="1" x14ac:dyDescent="0.2">
      <c r="A5" s="454">
        <v>1</v>
      </c>
      <c r="B5" s="454"/>
      <c r="C5" s="454"/>
      <c r="D5" s="454"/>
      <c r="E5" s="114">
        <v>2</v>
      </c>
      <c r="F5" s="114">
        <v>3</v>
      </c>
      <c r="G5" s="119">
        <v>4</v>
      </c>
      <c r="H5" s="119">
        <v>5</v>
      </c>
      <c r="I5" s="112" t="s">
        <v>321</v>
      </c>
      <c r="J5" s="112" t="s">
        <v>320</v>
      </c>
      <c r="K5" s="32"/>
      <c r="L5" s="32"/>
      <c r="M5" s="32"/>
      <c r="N5" s="32"/>
      <c r="O5" s="32"/>
      <c r="P5" s="32"/>
      <c r="Q5" s="32"/>
      <c r="R5" s="32"/>
    </row>
    <row r="6" spans="1:18" s="35" customFormat="1" x14ac:dyDescent="0.2">
      <c r="A6" s="80">
        <v>6</v>
      </c>
      <c r="B6" s="457" t="s">
        <v>24</v>
      </c>
      <c r="C6" s="458"/>
      <c r="D6" s="459"/>
      <c r="E6" s="169">
        <f>E7+E16+E19+E22+E29+E33</f>
        <v>1518625.1900000002</v>
      </c>
      <c r="F6" s="169">
        <f t="shared" ref="F6:H6" si="0">F7+F16+F19+F22+F29+F33</f>
        <v>1858612.1600000001</v>
      </c>
      <c r="G6" s="169">
        <f t="shared" si="0"/>
        <v>1875433.06</v>
      </c>
      <c r="H6" s="169">
        <f t="shared" si="0"/>
        <v>1837259.05</v>
      </c>
      <c r="I6" s="82">
        <f>SUM(H6/E6*100)</f>
        <v>120.98173150940555</v>
      </c>
      <c r="J6" s="82">
        <f>SUM(H6/G6*100)</f>
        <v>97.964522924641201</v>
      </c>
      <c r="K6" s="34"/>
      <c r="L6" s="34"/>
      <c r="M6" s="34"/>
      <c r="N6" s="34"/>
      <c r="O6" s="34"/>
      <c r="P6" s="34"/>
      <c r="Q6" s="34"/>
      <c r="R6" s="34"/>
    </row>
    <row r="7" spans="1:18" s="33" customFormat="1" ht="30" x14ac:dyDescent="0.2">
      <c r="A7" s="72"/>
      <c r="B7" s="73">
        <v>63</v>
      </c>
      <c r="C7" s="74"/>
      <c r="D7" s="75" t="s">
        <v>16</v>
      </c>
      <c r="E7" s="170">
        <f>E8+E10+E13</f>
        <v>1334860.24</v>
      </c>
      <c r="F7" s="171">
        <v>1673527.62</v>
      </c>
      <c r="G7" s="171">
        <v>1673527.62</v>
      </c>
      <c r="H7" s="170">
        <f>SUM(H8,H10,H13)</f>
        <v>1640717.67</v>
      </c>
      <c r="I7" s="76">
        <f>SUM(H7/E7*100)</f>
        <v>122.91306766317349</v>
      </c>
      <c r="J7" s="82">
        <f t="shared" ref="J7:J29" si="1">SUM(H7/G7*100)</f>
        <v>98.039473647886368</v>
      </c>
      <c r="K7" s="32"/>
      <c r="L7" s="32"/>
      <c r="M7" s="32"/>
      <c r="N7" s="32"/>
      <c r="O7" s="32"/>
      <c r="P7" s="32"/>
      <c r="Q7" s="32"/>
      <c r="R7" s="32"/>
    </row>
    <row r="8" spans="1:18" s="35" customFormat="1" x14ac:dyDescent="0.2">
      <c r="A8" s="122"/>
      <c r="B8" s="123" t="s">
        <v>102</v>
      </c>
      <c r="C8" s="124"/>
      <c r="D8" s="209" t="s">
        <v>34</v>
      </c>
      <c r="E8" s="172">
        <f>SUM(E9)</f>
        <v>0</v>
      </c>
      <c r="F8" s="173">
        <v>0</v>
      </c>
      <c r="G8" s="173">
        <v>0</v>
      </c>
      <c r="H8" s="172">
        <f t="shared" ref="H8" si="2">SUM(H9)</f>
        <v>0</v>
      </c>
      <c r="I8" s="89">
        <v>0</v>
      </c>
      <c r="J8" s="82"/>
      <c r="K8" s="34"/>
      <c r="L8" s="34"/>
      <c r="M8" s="34"/>
      <c r="N8" s="34"/>
      <c r="O8" s="34"/>
      <c r="P8" s="34"/>
      <c r="Q8" s="34"/>
      <c r="R8" s="34"/>
    </row>
    <row r="9" spans="1:18" s="33" customFormat="1" x14ac:dyDescent="0.2">
      <c r="A9" s="36"/>
      <c r="B9" s="23" t="s">
        <v>95</v>
      </c>
      <c r="C9" s="36"/>
      <c r="D9" s="25" t="s">
        <v>94</v>
      </c>
      <c r="E9" s="174">
        <v>0</v>
      </c>
      <c r="F9" s="175"/>
      <c r="G9" s="175"/>
      <c r="H9" s="174">
        <v>0</v>
      </c>
      <c r="I9" s="89">
        <v>0</v>
      </c>
      <c r="J9" s="82"/>
      <c r="K9" s="32"/>
      <c r="L9" s="32"/>
      <c r="M9" s="34"/>
      <c r="N9" s="32"/>
      <c r="O9" s="32"/>
      <c r="P9" s="32"/>
      <c r="Q9" s="32"/>
      <c r="R9" s="32"/>
    </row>
    <row r="10" spans="1:18" s="33" customFormat="1" ht="30" x14ac:dyDescent="0.2">
      <c r="A10" s="126"/>
      <c r="B10" s="123" t="s">
        <v>96</v>
      </c>
      <c r="C10" s="122"/>
      <c r="D10" s="125" t="s">
        <v>104</v>
      </c>
      <c r="E10" s="172">
        <f>SUM(E11+E12)</f>
        <v>1305909.04</v>
      </c>
      <c r="F10" s="173"/>
      <c r="G10" s="173"/>
      <c r="H10" s="172">
        <f>SUM(H11+H12)</f>
        <v>1640386.18</v>
      </c>
      <c r="I10" s="89">
        <f>SUM(H10/E10*100)</f>
        <v>125.61259090449362</v>
      </c>
      <c r="J10" s="82"/>
      <c r="K10" s="32"/>
      <c r="L10" s="32"/>
      <c r="M10" s="34"/>
      <c r="N10" s="32"/>
      <c r="O10" s="32"/>
      <c r="P10" s="32"/>
      <c r="Q10" s="32"/>
      <c r="R10" s="32"/>
    </row>
    <row r="11" spans="1:18" s="35" customFormat="1" ht="30" x14ac:dyDescent="0.2">
      <c r="A11" s="126"/>
      <c r="B11" s="127" t="s">
        <v>97</v>
      </c>
      <c r="C11" s="126"/>
      <c r="D11" s="128" t="s">
        <v>98</v>
      </c>
      <c r="E11" s="176">
        <v>1301865.6100000001</v>
      </c>
      <c r="F11" s="175"/>
      <c r="G11" s="175"/>
      <c r="H11" s="176">
        <v>1638726.01</v>
      </c>
      <c r="I11" s="89">
        <f>SUM(H11/E11*100)</f>
        <v>125.87520535241727</v>
      </c>
      <c r="J11" s="82"/>
      <c r="K11" s="34"/>
      <c r="L11" s="34"/>
      <c r="N11" s="34"/>
      <c r="O11" s="34"/>
      <c r="P11" s="34"/>
      <c r="Q11" s="34"/>
      <c r="R11" s="34"/>
    </row>
    <row r="12" spans="1:18" s="35" customFormat="1" ht="30" x14ac:dyDescent="0.2">
      <c r="A12" s="126"/>
      <c r="B12" s="127" t="s">
        <v>180</v>
      </c>
      <c r="C12" s="126"/>
      <c r="D12" s="128" t="s">
        <v>181</v>
      </c>
      <c r="E12" s="176">
        <v>4043.43</v>
      </c>
      <c r="F12" s="175"/>
      <c r="G12" s="175"/>
      <c r="H12" s="176">
        <v>1660.17</v>
      </c>
      <c r="I12" s="89">
        <v>0</v>
      </c>
      <c r="J12" s="82"/>
      <c r="K12" s="34"/>
      <c r="L12" s="34"/>
      <c r="M12" s="35">
        <v>0</v>
      </c>
      <c r="N12" s="34"/>
      <c r="O12" s="34"/>
      <c r="P12" s="34"/>
      <c r="Q12" s="34"/>
      <c r="R12" s="34"/>
    </row>
    <row r="13" spans="1:18" s="35" customFormat="1" x14ac:dyDescent="0.2">
      <c r="A13" s="208"/>
      <c r="B13" s="210" t="s">
        <v>190</v>
      </c>
      <c r="C13" s="211"/>
      <c r="D13" s="209" t="s">
        <v>191</v>
      </c>
      <c r="E13" s="212">
        <f>E15+E14</f>
        <v>28951.200000000001</v>
      </c>
      <c r="F13" s="212">
        <f t="shared" ref="F13:H13" si="3">F15+F14</f>
        <v>0</v>
      </c>
      <c r="G13" s="212">
        <v>0</v>
      </c>
      <c r="H13" s="212">
        <f t="shared" si="3"/>
        <v>331.49</v>
      </c>
      <c r="I13" s="89">
        <v>0</v>
      </c>
      <c r="J13" s="82"/>
      <c r="K13" s="34"/>
      <c r="L13" s="34"/>
      <c r="N13" s="34"/>
      <c r="O13" s="34"/>
      <c r="P13" s="34"/>
      <c r="Q13" s="34"/>
      <c r="R13" s="34"/>
    </row>
    <row r="14" spans="1:18" s="45" customFormat="1" x14ac:dyDescent="0.2">
      <c r="A14" s="37"/>
      <c r="B14" s="27" t="s">
        <v>192</v>
      </c>
      <c r="C14" s="37"/>
      <c r="D14" s="47" t="s">
        <v>194</v>
      </c>
      <c r="E14" s="176">
        <v>28951.200000000001</v>
      </c>
      <c r="F14" s="176"/>
      <c r="G14" s="176"/>
      <c r="H14" s="176">
        <v>331.49</v>
      </c>
      <c r="I14" s="89">
        <v>0</v>
      </c>
      <c r="J14" s="82"/>
      <c r="K14" s="44"/>
      <c r="L14" s="44"/>
      <c r="N14" s="44"/>
      <c r="O14" s="44"/>
      <c r="P14" s="44"/>
      <c r="Q14" s="44"/>
      <c r="R14" s="44"/>
    </row>
    <row r="15" spans="1:18" s="45" customFormat="1" ht="24" customHeight="1" x14ac:dyDescent="0.2">
      <c r="A15" s="37"/>
      <c r="B15" s="27" t="s">
        <v>193</v>
      </c>
      <c r="C15" s="37"/>
      <c r="D15" s="47" t="s">
        <v>195</v>
      </c>
      <c r="E15" s="176">
        <v>0</v>
      </c>
      <c r="F15" s="176"/>
      <c r="G15" s="176"/>
      <c r="H15" s="176">
        <v>0</v>
      </c>
      <c r="I15" s="89">
        <v>0</v>
      </c>
      <c r="J15" s="82"/>
      <c r="K15" s="44"/>
      <c r="L15" s="44"/>
      <c r="N15" s="44"/>
      <c r="O15" s="44"/>
      <c r="P15" s="44"/>
      <c r="Q15" s="44"/>
      <c r="R15" s="44"/>
    </row>
    <row r="16" spans="1:18" s="35" customFormat="1" x14ac:dyDescent="0.2">
      <c r="A16" s="72"/>
      <c r="B16" s="77">
        <v>64</v>
      </c>
      <c r="C16" s="78"/>
      <c r="D16" s="79" t="s">
        <v>165</v>
      </c>
      <c r="E16" s="170">
        <f>SUM(E17)</f>
        <v>0.08</v>
      </c>
      <c r="F16" s="170">
        <v>0</v>
      </c>
      <c r="G16" s="170">
        <v>0</v>
      </c>
      <c r="H16" s="170">
        <f t="shared" ref="H16" si="4">SUM(H17)</f>
        <v>0.02</v>
      </c>
      <c r="I16" s="76">
        <v>0</v>
      </c>
      <c r="J16" s="82"/>
      <c r="K16" s="34"/>
      <c r="L16" s="34"/>
      <c r="N16" s="34"/>
      <c r="O16" s="34"/>
      <c r="P16" s="34"/>
      <c r="Q16" s="34"/>
      <c r="R16" s="34"/>
    </row>
    <row r="17" spans="1:18" s="35" customFormat="1" x14ac:dyDescent="0.2">
      <c r="A17" s="126"/>
      <c r="B17" s="127" t="s">
        <v>166</v>
      </c>
      <c r="C17" s="126"/>
      <c r="D17" s="128" t="s">
        <v>167</v>
      </c>
      <c r="E17" s="176">
        <f>E18</f>
        <v>0.08</v>
      </c>
      <c r="F17" s="175"/>
      <c r="G17" s="175"/>
      <c r="H17" s="176">
        <f>H18</f>
        <v>0.02</v>
      </c>
      <c r="I17" s="76">
        <v>0</v>
      </c>
      <c r="J17" s="82"/>
      <c r="K17" s="34"/>
      <c r="L17" s="34"/>
      <c r="N17" s="34"/>
      <c r="O17" s="34"/>
      <c r="P17" s="34"/>
      <c r="Q17" s="34"/>
      <c r="R17" s="34"/>
    </row>
    <row r="18" spans="1:18" s="35" customFormat="1" x14ac:dyDescent="0.2">
      <c r="A18" s="126"/>
      <c r="B18" s="127" t="s">
        <v>168</v>
      </c>
      <c r="C18" s="126"/>
      <c r="D18" s="128" t="s">
        <v>169</v>
      </c>
      <c r="E18" s="176">
        <v>0.08</v>
      </c>
      <c r="F18" s="175"/>
      <c r="G18" s="175"/>
      <c r="H18" s="176">
        <v>0.02</v>
      </c>
      <c r="I18" s="76">
        <v>0</v>
      </c>
      <c r="J18" s="82"/>
      <c r="K18" s="34"/>
      <c r="L18" s="34"/>
      <c r="N18" s="34"/>
      <c r="O18" s="34"/>
      <c r="P18" s="34"/>
      <c r="Q18" s="34"/>
      <c r="R18" s="34"/>
    </row>
    <row r="19" spans="1:18" s="33" customFormat="1" ht="30" x14ac:dyDescent="0.2">
      <c r="A19" s="72"/>
      <c r="B19" s="77">
        <v>65</v>
      </c>
      <c r="C19" s="78"/>
      <c r="D19" s="79" t="s">
        <v>15</v>
      </c>
      <c r="E19" s="170">
        <f>SUM(E20)</f>
        <v>53846.11</v>
      </c>
      <c r="F19" s="170">
        <v>67000</v>
      </c>
      <c r="G19" s="170">
        <v>67000</v>
      </c>
      <c r="H19" s="170">
        <f t="shared" ref="H19" si="5">SUM(H20)</f>
        <v>62530</v>
      </c>
      <c r="I19" s="76">
        <f>SUM(H19/E19*100)</f>
        <v>116.12723741789333</v>
      </c>
      <c r="J19" s="82">
        <f t="shared" si="1"/>
        <v>93.328358208955223</v>
      </c>
      <c r="K19" s="32"/>
      <c r="L19" s="32"/>
      <c r="M19" s="32"/>
      <c r="N19" s="32"/>
      <c r="O19" s="32"/>
      <c r="P19" s="32"/>
      <c r="Q19" s="32"/>
      <c r="R19" s="32"/>
    </row>
    <row r="20" spans="1:18" s="33" customFormat="1" x14ac:dyDescent="0.2">
      <c r="A20" s="122"/>
      <c r="B20" s="129">
        <v>652</v>
      </c>
      <c r="C20" s="130"/>
      <c r="D20" s="131" t="s">
        <v>33</v>
      </c>
      <c r="E20" s="172">
        <f>SUM(E21)</f>
        <v>53846.11</v>
      </c>
      <c r="F20" s="173"/>
      <c r="G20" s="173"/>
      <c r="H20" s="172">
        <f t="shared" ref="H20" si="6">SUM(H21)</f>
        <v>62530</v>
      </c>
      <c r="I20" s="89">
        <f>SUM(H20/E20*100)</f>
        <v>116.12723741789333</v>
      </c>
      <c r="J20" s="82"/>
      <c r="K20" s="32"/>
      <c r="L20" s="32"/>
      <c r="M20" s="32"/>
      <c r="N20" s="32"/>
      <c r="O20" s="32"/>
      <c r="P20" s="32"/>
      <c r="Q20" s="32"/>
      <c r="R20" s="32"/>
    </row>
    <row r="21" spans="1:18" s="35" customFormat="1" x14ac:dyDescent="0.2">
      <c r="A21" s="36"/>
      <c r="B21" s="26">
        <v>6526</v>
      </c>
      <c r="C21" s="2"/>
      <c r="D21" s="3" t="s">
        <v>99</v>
      </c>
      <c r="E21" s="174">
        <v>53846.11</v>
      </c>
      <c r="F21" s="175"/>
      <c r="G21" s="175"/>
      <c r="H21" s="174">
        <v>62530</v>
      </c>
      <c r="I21" s="89">
        <f>SUM(H21/E21*100)</f>
        <v>116.12723741789333</v>
      </c>
      <c r="J21" s="82"/>
      <c r="K21" s="34"/>
      <c r="L21" s="34"/>
      <c r="M21" s="34"/>
      <c r="N21" s="34"/>
      <c r="O21" s="34"/>
      <c r="P21" s="34"/>
      <c r="Q21" s="34"/>
      <c r="R21" s="34"/>
    </row>
    <row r="22" spans="1:18" s="33" customFormat="1" ht="30" x14ac:dyDescent="0.2">
      <c r="A22" s="72"/>
      <c r="B22" s="73">
        <v>66</v>
      </c>
      <c r="C22" s="74"/>
      <c r="D22" s="75" t="s">
        <v>11</v>
      </c>
      <c r="E22" s="177">
        <f>E23+E26</f>
        <v>14213.600000000002</v>
      </c>
      <c r="F22" s="177">
        <v>11910</v>
      </c>
      <c r="G22" s="177">
        <v>11910</v>
      </c>
      <c r="H22" s="177">
        <f>SUM(H23,H26)</f>
        <v>15482.09</v>
      </c>
      <c r="I22" s="76">
        <f>SUM(H22/E22*100)</f>
        <v>108.92448077897224</v>
      </c>
      <c r="J22" s="82">
        <f t="shared" si="1"/>
        <v>129.99235936188077</v>
      </c>
      <c r="K22" s="32"/>
      <c r="L22" s="32"/>
      <c r="M22" s="32"/>
      <c r="N22" s="32"/>
      <c r="O22" s="32"/>
      <c r="P22" s="32"/>
      <c r="Q22" s="32"/>
      <c r="R22" s="32"/>
    </row>
    <row r="23" spans="1:18" s="33" customFormat="1" ht="30" x14ac:dyDescent="0.2">
      <c r="A23" s="122"/>
      <c r="B23" s="123" t="s">
        <v>103</v>
      </c>
      <c r="C23" s="124"/>
      <c r="D23" s="125" t="s">
        <v>32</v>
      </c>
      <c r="E23" s="178">
        <f>SUM(E25,E24)</f>
        <v>4224.97</v>
      </c>
      <c r="F23" s="178">
        <f t="shared" ref="F23:H23" si="7">SUM(F25,F24)</f>
        <v>0</v>
      </c>
      <c r="G23" s="178">
        <v>0</v>
      </c>
      <c r="H23" s="178">
        <f t="shared" si="7"/>
        <v>6147.38</v>
      </c>
      <c r="I23" s="89">
        <f>SUM(H23/E23*100)</f>
        <v>145.50115148746619</v>
      </c>
      <c r="J23" s="82"/>
      <c r="K23" s="32"/>
      <c r="L23" s="32"/>
      <c r="M23" s="32"/>
      <c r="N23" s="32"/>
      <c r="O23" s="32"/>
      <c r="P23" s="32"/>
      <c r="Q23" s="32"/>
      <c r="R23" s="32"/>
    </row>
    <row r="24" spans="1:18" s="33" customFormat="1" x14ac:dyDescent="0.2">
      <c r="A24" s="126"/>
      <c r="B24" s="127" t="s">
        <v>196</v>
      </c>
      <c r="C24" s="213"/>
      <c r="D24" s="128" t="s">
        <v>197</v>
      </c>
      <c r="E24" s="214">
        <v>545.89</v>
      </c>
      <c r="F24" s="181"/>
      <c r="G24" s="181"/>
      <c r="H24" s="214">
        <v>884.8</v>
      </c>
      <c r="I24" s="215"/>
      <c r="J24" s="82"/>
      <c r="K24" s="32"/>
      <c r="L24" s="32"/>
      <c r="M24" s="32"/>
      <c r="N24" s="32"/>
      <c r="O24" s="32"/>
      <c r="P24" s="32"/>
      <c r="Q24" s="32"/>
      <c r="R24" s="32"/>
    </row>
    <row r="25" spans="1:18" s="35" customFormat="1" x14ac:dyDescent="0.2">
      <c r="A25" s="36"/>
      <c r="B25" s="23" t="s">
        <v>100</v>
      </c>
      <c r="C25" s="1"/>
      <c r="D25" s="25" t="s">
        <v>101</v>
      </c>
      <c r="E25" s="180">
        <v>3679.08</v>
      </c>
      <c r="F25" s="181"/>
      <c r="G25" s="181"/>
      <c r="H25" s="180">
        <v>5262.58</v>
      </c>
      <c r="I25" s="89">
        <f>SUM(H25/E25*100)</f>
        <v>143.04065146721462</v>
      </c>
      <c r="J25" s="82"/>
      <c r="K25" s="34"/>
      <c r="L25" s="34"/>
      <c r="M25" s="34"/>
      <c r="N25" s="34"/>
      <c r="O25" s="34"/>
      <c r="P25" s="34"/>
      <c r="Q25" s="34"/>
      <c r="R25" s="34"/>
    </row>
    <row r="26" spans="1:18" s="48" customFormat="1" ht="45" x14ac:dyDescent="0.2">
      <c r="A26" s="132"/>
      <c r="B26" s="133">
        <v>663</v>
      </c>
      <c r="C26" s="134"/>
      <c r="D26" s="135" t="s">
        <v>105</v>
      </c>
      <c r="E26" s="182">
        <f>SUM(E27+E28)</f>
        <v>9988.630000000001</v>
      </c>
      <c r="F26" s="183"/>
      <c r="G26" s="183"/>
      <c r="H26" s="182">
        <f>SUM(H27+H28)</f>
        <v>9334.7099999999991</v>
      </c>
      <c r="I26" s="89">
        <f>SUM(H26/E26*100)</f>
        <v>93.453356466302168</v>
      </c>
      <c r="J26" s="82"/>
      <c r="K26" s="32"/>
      <c r="L26" s="32"/>
      <c r="M26" s="32"/>
      <c r="N26" s="32"/>
      <c r="O26" s="32"/>
      <c r="P26" s="32"/>
      <c r="Q26" s="32"/>
      <c r="R26" s="32"/>
    </row>
    <row r="27" spans="1:18" s="34" customFormat="1" x14ac:dyDescent="0.2">
      <c r="A27" s="37"/>
      <c r="B27" s="23">
        <v>6631</v>
      </c>
      <c r="C27" s="28"/>
      <c r="D27" s="47" t="s">
        <v>164</v>
      </c>
      <c r="E27" s="176">
        <v>7642.14</v>
      </c>
      <c r="F27" s="175"/>
      <c r="G27" s="175"/>
      <c r="H27" s="176">
        <v>2084.71</v>
      </c>
      <c r="I27" s="89">
        <f>SUM(H27/E27*100)</f>
        <v>27.279139089312675</v>
      </c>
      <c r="J27" s="82"/>
    </row>
    <row r="28" spans="1:18" s="34" customFormat="1" x14ac:dyDescent="0.2">
      <c r="A28" s="37"/>
      <c r="B28" s="23" t="s">
        <v>182</v>
      </c>
      <c r="C28" s="28"/>
      <c r="D28" s="47" t="s">
        <v>183</v>
      </c>
      <c r="E28" s="176">
        <v>2346.4899999999998</v>
      </c>
      <c r="F28" s="175"/>
      <c r="G28" s="175"/>
      <c r="H28" s="176">
        <v>7250</v>
      </c>
      <c r="I28" s="89">
        <v>0</v>
      </c>
      <c r="J28" s="82"/>
    </row>
    <row r="29" spans="1:18" s="33" customFormat="1" ht="30" x14ac:dyDescent="0.2">
      <c r="A29" s="72"/>
      <c r="B29" s="73">
        <v>67</v>
      </c>
      <c r="C29" s="74"/>
      <c r="D29" s="75" t="s">
        <v>7</v>
      </c>
      <c r="E29" s="170">
        <f>SUM(E30)</f>
        <v>115705.16</v>
      </c>
      <c r="F29" s="170">
        <v>106174.54</v>
      </c>
      <c r="G29" s="170">
        <v>122995.44</v>
      </c>
      <c r="H29" s="170">
        <f t="shared" ref="H29" si="8">SUM(H30)</f>
        <v>118529.27</v>
      </c>
      <c r="I29" s="76">
        <f>SUM(H29/E29*100)</f>
        <v>102.44078137915371</v>
      </c>
      <c r="J29" s="82">
        <f t="shared" si="1"/>
        <v>96.368832860795493</v>
      </c>
      <c r="K29" s="32"/>
      <c r="L29" s="32"/>
      <c r="M29" s="32"/>
      <c r="N29" s="32"/>
      <c r="O29" s="32"/>
      <c r="P29" s="32"/>
      <c r="Q29" s="32"/>
      <c r="R29" s="32"/>
    </row>
    <row r="30" spans="1:18" s="35" customFormat="1" ht="42" customHeight="1" x14ac:dyDescent="0.2">
      <c r="A30" s="122"/>
      <c r="B30" s="123" t="s">
        <v>89</v>
      </c>
      <c r="C30" s="124"/>
      <c r="D30" s="125" t="s">
        <v>31</v>
      </c>
      <c r="E30" s="172">
        <f>SUM(E31:E32)</f>
        <v>115705.16</v>
      </c>
      <c r="F30" s="173"/>
      <c r="G30" s="173"/>
      <c r="H30" s="172">
        <f>SUM(H31:H32)</f>
        <v>118529.27</v>
      </c>
      <c r="I30" s="89">
        <f>SUM(H30/E30*100)</f>
        <v>102.44078137915371</v>
      </c>
      <c r="J30" s="82"/>
      <c r="K30" s="34"/>
      <c r="L30" s="34"/>
      <c r="M30" s="34"/>
      <c r="N30" s="34"/>
      <c r="O30" s="34"/>
      <c r="P30" s="34"/>
      <c r="Q30" s="34"/>
      <c r="R30" s="34"/>
    </row>
    <row r="31" spans="1:18" s="33" customFormat="1" ht="30" x14ac:dyDescent="0.2">
      <c r="A31" s="36"/>
      <c r="B31" s="23" t="s">
        <v>90</v>
      </c>
      <c r="C31" s="1"/>
      <c r="D31" s="25" t="s">
        <v>91</v>
      </c>
      <c r="E31" s="174">
        <v>115705.16</v>
      </c>
      <c r="F31" s="175"/>
      <c r="G31" s="175"/>
      <c r="H31" s="174">
        <v>111991.77</v>
      </c>
      <c r="I31" s="89">
        <f>SUM(H31/E31*100)</f>
        <v>96.790644427612392</v>
      </c>
      <c r="J31" s="82"/>
      <c r="K31" s="32"/>
      <c r="L31" s="32"/>
      <c r="M31" s="32"/>
      <c r="N31" s="32"/>
      <c r="O31" s="32"/>
      <c r="P31" s="32"/>
      <c r="Q31" s="32"/>
      <c r="R31" s="32"/>
    </row>
    <row r="32" spans="1:18" s="33" customFormat="1" ht="30" x14ac:dyDescent="0.2">
      <c r="A32" s="36"/>
      <c r="B32" s="23" t="s">
        <v>92</v>
      </c>
      <c r="C32" s="1"/>
      <c r="D32" s="25" t="s">
        <v>93</v>
      </c>
      <c r="E32" s="174">
        <v>0</v>
      </c>
      <c r="F32" s="175"/>
      <c r="G32" s="175"/>
      <c r="H32" s="174">
        <v>6537.5</v>
      </c>
      <c r="I32" s="89">
        <v>0</v>
      </c>
      <c r="J32" s="82"/>
      <c r="K32" s="32"/>
      <c r="L32" s="32"/>
      <c r="M32" s="32"/>
      <c r="N32" s="32"/>
      <c r="O32" s="32"/>
      <c r="P32" s="32"/>
      <c r="Q32" s="32"/>
      <c r="R32" s="32"/>
    </row>
    <row r="33" spans="1:18" s="33" customFormat="1" x14ac:dyDescent="0.2">
      <c r="A33" s="72"/>
      <c r="B33" s="73" t="s">
        <v>184</v>
      </c>
      <c r="C33" s="74"/>
      <c r="D33" s="75" t="s">
        <v>185</v>
      </c>
      <c r="E33" s="170">
        <f>SUM(E34)</f>
        <v>0</v>
      </c>
      <c r="F33" s="170">
        <v>0</v>
      </c>
      <c r="G33" s="170">
        <v>0</v>
      </c>
      <c r="H33" s="170">
        <f t="shared" ref="H33" si="9">SUM(H34)</f>
        <v>0</v>
      </c>
      <c r="I33" s="76">
        <v>0</v>
      </c>
      <c r="J33" s="82"/>
      <c r="K33" s="32"/>
      <c r="L33" s="32"/>
      <c r="M33" s="32"/>
      <c r="N33" s="32"/>
      <c r="O33" s="32"/>
      <c r="P33" s="32"/>
      <c r="Q33" s="32"/>
      <c r="R33" s="32"/>
    </row>
    <row r="34" spans="1:18" s="33" customFormat="1" x14ac:dyDescent="0.2">
      <c r="A34" s="122"/>
      <c r="B34" s="123" t="s">
        <v>186</v>
      </c>
      <c r="C34" s="124"/>
      <c r="D34" s="125" t="s">
        <v>187</v>
      </c>
      <c r="E34" s="172">
        <f>SUM(E35:E35)</f>
        <v>0</v>
      </c>
      <c r="F34" s="173"/>
      <c r="G34" s="173"/>
      <c r="H34" s="172">
        <f>SUM(H35:H35)</f>
        <v>0</v>
      </c>
      <c r="I34" s="89">
        <v>0</v>
      </c>
      <c r="J34" s="82"/>
      <c r="K34" s="32"/>
      <c r="L34" s="32"/>
      <c r="M34" s="32"/>
      <c r="N34" s="32"/>
      <c r="O34" s="32"/>
      <c r="P34" s="32"/>
      <c r="Q34" s="32"/>
      <c r="R34" s="32"/>
    </row>
    <row r="35" spans="1:18" s="33" customFormat="1" x14ac:dyDescent="0.2">
      <c r="A35" s="36"/>
      <c r="B35" s="23" t="s">
        <v>188</v>
      </c>
      <c r="C35" s="1"/>
      <c r="D35" s="25" t="s">
        <v>187</v>
      </c>
      <c r="E35" s="174">
        <v>0</v>
      </c>
      <c r="F35" s="175"/>
      <c r="G35" s="175"/>
      <c r="H35" s="174">
        <v>0</v>
      </c>
      <c r="I35" s="89">
        <v>0</v>
      </c>
      <c r="J35" s="82"/>
      <c r="K35" s="32"/>
      <c r="L35" s="32"/>
      <c r="M35" s="32"/>
      <c r="N35" s="32"/>
      <c r="O35" s="32"/>
      <c r="P35" s="32"/>
      <c r="Q35" s="32"/>
      <c r="R35" s="32"/>
    </row>
    <row r="36" spans="1:18" s="33" customFormat="1" x14ac:dyDescent="0.2">
      <c r="A36" s="80">
        <v>7</v>
      </c>
      <c r="B36" s="457" t="s">
        <v>146</v>
      </c>
      <c r="C36" s="458"/>
      <c r="D36" s="459"/>
      <c r="E36" s="169">
        <f>E37</f>
        <v>59.73</v>
      </c>
      <c r="F36" s="169">
        <f>F37</f>
        <v>0</v>
      </c>
      <c r="G36" s="169">
        <v>0</v>
      </c>
      <c r="H36" s="169">
        <f>H37</f>
        <v>0</v>
      </c>
      <c r="I36" s="82">
        <f t="shared" ref="I36:I39" si="10">SUM(H36/E36*100)</f>
        <v>0</v>
      </c>
      <c r="J36" s="82">
        <v>0</v>
      </c>
      <c r="K36" s="32"/>
      <c r="L36" s="32"/>
      <c r="M36" s="32"/>
      <c r="N36" s="32"/>
      <c r="O36" s="32"/>
      <c r="P36" s="32"/>
      <c r="Q36" s="32"/>
      <c r="R36" s="32"/>
    </row>
    <row r="37" spans="1:18" s="33" customFormat="1" ht="30" x14ac:dyDescent="0.2">
      <c r="A37" s="147"/>
      <c r="B37" s="148" t="s">
        <v>147</v>
      </c>
      <c r="C37" s="149"/>
      <c r="D37" s="150" t="s">
        <v>148</v>
      </c>
      <c r="E37" s="184">
        <f>E38</f>
        <v>59.73</v>
      </c>
      <c r="F37" s="184">
        <v>0</v>
      </c>
      <c r="G37" s="184">
        <v>0</v>
      </c>
      <c r="H37" s="184">
        <f>H38</f>
        <v>0</v>
      </c>
      <c r="I37" s="89">
        <f t="shared" si="10"/>
        <v>0</v>
      </c>
      <c r="J37" s="82"/>
      <c r="K37" s="32"/>
      <c r="L37" s="32"/>
      <c r="M37" s="32"/>
      <c r="N37" s="32"/>
      <c r="O37" s="416"/>
      <c r="P37" s="32"/>
      <c r="Q37" s="32"/>
      <c r="R37" s="32"/>
    </row>
    <row r="38" spans="1:18" s="33" customFormat="1" x14ac:dyDescent="0.2">
      <c r="A38" s="36"/>
      <c r="B38" s="23" t="s">
        <v>149</v>
      </c>
      <c r="C38" s="1"/>
      <c r="D38" s="25" t="s">
        <v>150</v>
      </c>
      <c r="E38" s="174">
        <v>59.73</v>
      </c>
      <c r="F38" s="174">
        <f t="shared" ref="F38:H38" si="11">F39</f>
        <v>0</v>
      </c>
      <c r="G38" s="174">
        <v>0</v>
      </c>
      <c r="H38" s="174">
        <f t="shared" si="11"/>
        <v>0</v>
      </c>
      <c r="I38" s="89">
        <f t="shared" si="10"/>
        <v>0</v>
      </c>
      <c r="J38" s="82"/>
      <c r="K38" s="32"/>
      <c r="L38" s="32"/>
      <c r="M38" s="32"/>
      <c r="N38" s="32"/>
      <c r="O38" s="32"/>
      <c r="P38" s="32"/>
      <c r="Q38" s="32"/>
      <c r="R38" s="32"/>
    </row>
    <row r="39" spans="1:18" s="35" customFormat="1" x14ac:dyDescent="0.2">
      <c r="A39" s="36"/>
      <c r="B39" s="23" t="s">
        <v>151</v>
      </c>
      <c r="C39" s="1"/>
      <c r="D39" s="25" t="s">
        <v>152</v>
      </c>
      <c r="E39" s="174">
        <v>59.73</v>
      </c>
      <c r="F39" s="175"/>
      <c r="G39" s="175"/>
      <c r="H39" s="174">
        <v>0</v>
      </c>
      <c r="I39" s="89">
        <f t="shared" si="10"/>
        <v>0</v>
      </c>
      <c r="J39" s="82"/>
      <c r="K39" s="34"/>
      <c r="L39" s="34"/>
      <c r="M39" s="34"/>
      <c r="N39" s="34"/>
      <c r="O39" s="34"/>
      <c r="P39" s="34"/>
      <c r="Q39" s="34"/>
      <c r="R39" s="34"/>
    </row>
    <row r="40" spans="1:18" s="35" customFormat="1" x14ac:dyDescent="0.2">
      <c r="A40" s="451" t="s">
        <v>189</v>
      </c>
      <c r="B40" s="452"/>
      <c r="C40" s="452"/>
      <c r="D40" s="453"/>
      <c r="E40" s="207">
        <f>E6+E36</f>
        <v>1518684.9200000002</v>
      </c>
      <c r="F40" s="207">
        <f>F6+F36</f>
        <v>1858612.1600000001</v>
      </c>
      <c r="G40" s="207">
        <f>G6+G36</f>
        <v>1875433.06</v>
      </c>
      <c r="H40" s="207">
        <f>H6+H36</f>
        <v>1837259.05</v>
      </c>
      <c r="I40" s="383">
        <f>SUM(H40/E40*100)</f>
        <v>120.97697328817883</v>
      </c>
      <c r="J40" s="82">
        <f>SUM(H40/G40*100)</f>
        <v>97.964522924641201</v>
      </c>
      <c r="K40" s="34"/>
      <c r="L40" s="34"/>
      <c r="M40" s="34"/>
      <c r="N40" s="34"/>
      <c r="O40" s="34"/>
      <c r="P40" s="34"/>
      <c r="Q40" s="34"/>
      <c r="R40" s="34"/>
    </row>
    <row r="41" spans="1:18" s="35" customFormat="1" x14ac:dyDescent="0.2">
      <c r="A41" s="83" t="s">
        <v>108</v>
      </c>
      <c r="B41" s="448" t="s">
        <v>179</v>
      </c>
      <c r="C41" s="449"/>
      <c r="D41" s="450"/>
      <c r="E41" s="185">
        <f>SUM(E42)</f>
        <v>49219.53</v>
      </c>
      <c r="F41" s="185">
        <f t="shared" ref="F41:H42" si="12">SUM(F42)</f>
        <v>45149.279999999999</v>
      </c>
      <c r="G41" s="185">
        <f t="shared" si="12"/>
        <v>45149.279999999999</v>
      </c>
      <c r="H41" s="185">
        <f t="shared" si="12"/>
        <v>39518.629999999997</v>
      </c>
      <c r="I41" s="84">
        <f>SUM(H41/E41*100)</f>
        <v>80.290547268533444</v>
      </c>
      <c r="J41" s="82">
        <f>SUM(H41/G41*100)</f>
        <v>87.528815520424686</v>
      </c>
      <c r="K41" s="34"/>
      <c r="L41" s="34"/>
      <c r="M41" s="34"/>
      <c r="N41" s="34"/>
      <c r="O41" s="34"/>
      <c r="P41" s="34"/>
      <c r="Q41" s="34"/>
      <c r="R41" s="34"/>
    </row>
    <row r="42" spans="1:18" s="35" customFormat="1" x14ac:dyDescent="0.2">
      <c r="A42" s="85"/>
      <c r="B42" s="85" t="s">
        <v>109</v>
      </c>
      <c r="C42" s="85"/>
      <c r="D42" s="86" t="s">
        <v>27</v>
      </c>
      <c r="E42" s="186">
        <f>SUM(E43)</f>
        <v>49219.53</v>
      </c>
      <c r="F42" s="187">
        <v>45149.279999999999</v>
      </c>
      <c r="G42" s="187">
        <v>45149.279999999999</v>
      </c>
      <c r="H42" s="186">
        <f t="shared" si="12"/>
        <v>39518.629999999997</v>
      </c>
      <c r="I42" s="87">
        <f>SUM(H42/E42*100)</f>
        <v>80.290547268533444</v>
      </c>
      <c r="J42" s="82">
        <f>SUM(H42/G42*100)</f>
        <v>87.528815520424686</v>
      </c>
      <c r="K42" s="34"/>
      <c r="L42" s="34"/>
      <c r="M42" s="34"/>
    </row>
    <row r="43" spans="1:18" s="35" customFormat="1" x14ac:dyDescent="0.2">
      <c r="A43" s="136"/>
      <c r="B43" s="136" t="s">
        <v>110</v>
      </c>
      <c r="C43" s="136"/>
      <c r="D43" s="375" t="s">
        <v>111</v>
      </c>
      <c r="E43" s="188">
        <f>E44</f>
        <v>49219.53</v>
      </c>
      <c r="F43" s="189" t="s">
        <v>202</v>
      </c>
      <c r="G43" s="189" t="s">
        <v>202</v>
      </c>
      <c r="H43" s="188">
        <v>39518.629999999997</v>
      </c>
      <c r="I43" s="90">
        <f>SUM(H43/E43*100)</f>
        <v>80.290547268533444</v>
      </c>
      <c r="J43" s="82"/>
      <c r="K43" s="34"/>
      <c r="L43" s="34"/>
      <c r="M43" s="34"/>
    </row>
    <row r="44" spans="1:18" s="35" customFormat="1" x14ac:dyDescent="0.2">
      <c r="A44" s="88"/>
      <c r="B44" s="88" t="s">
        <v>130</v>
      </c>
      <c r="C44" s="413"/>
      <c r="D44" s="414" t="s">
        <v>111</v>
      </c>
      <c r="E44" s="382">
        <v>49219.53</v>
      </c>
      <c r="F44" s="381" t="s">
        <v>202</v>
      </c>
      <c r="G44" s="381" t="s">
        <v>202</v>
      </c>
      <c r="H44" s="382">
        <v>39518.629999999997</v>
      </c>
      <c r="I44" s="415">
        <f>SUM(H44/E44*100)</f>
        <v>80.290547268533444</v>
      </c>
      <c r="J44" s="82"/>
      <c r="K44" s="34"/>
      <c r="L44" s="34"/>
      <c r="M44" s="34"/>
    </row>
    <row r="45" spans="1:18" s="33" customFormat="1" x14ac:dyDescent="0.2">
      <c r="A45" s="348"/>
      <c r="B45" s="349"/>
      <c r="C45" s="349"/>
      <c r="D45" s="349"/>
      <c r="E45" s="349"/>
      <c r="F45" s="349"/>
      <c r="G45" s="349"/>
      <c r="H45" s="349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s="35" customFormat="1" ht="15.75" customHeight="1" x14ac:dyDescent="0.2">
      <c r="A46" s="456"/>
      <c r="B46" s="456"/>
      <c r="C46" s="456"/>
      <c r="D46" s="456"/>
      <c r="E46" s="456"/>
      <c r="F46" s="456"/>
      <c r="G46" s="456"/>
      <c r="H46" s="456"/>
      <c r="I46" s="456"/>
      <c r="J46" s="456"/>
      <c r="K46" s="34"/>
      <c r="L46" s="34"/>
      <c r="M46" s="34"/>
      <c r="N46" s="34"/>
      <c r="O46" s="34"/>
      <c r="P46" s="34"/>
      <c r="Q46" s="34"/>
      <c r="R46" s="34"/>
    </row>
    <row r="47" spans="1:18" s="33" customFormat="1" ht="60" x14ac:dyDescent="0.2">
      <c r="A47" s="29" t="s">
        <v>22</v>
      </c>
      <c r="B47" s="29" t="s">
        <v>88</v>
      </c>
      <c r="C47" s="29"/>
      <c r="D47" s="5" t="s">
        <v>6</v>
      </c>
      <c r="E47" s="56" t="s">
        <v>292</v>
      </c>
      <c r="F47" s="56" t="s">
        <v>293</v>
      </c>
      <c r="G47" s="111" t="s">
        <v>294</v>
      </c>
      <c r="H47" s="111" t="s">
        <v>295</v>
      </c>
      <c r="I47" s="29" t="s">
        <v>145</v>
      </c>
      <c r="J47" s="29" t="s">
        <v>68</v>
      </c>
      <c r="K47" s="32"/>
      <c r="L47" s="32"/>
      <c r="M47" s="32"/>
      <c r="N47" s="32"/>
      <c r="O47" s="32"/>
      <c r="P47" s="32"/>
      <c r="Q47" s="32"/>
      <c r="R47" s="32"/>
    </row>
    <row r="48" spans="1:18" s="33" customFormat="1" x14ac:dyDescent="0.2">
      <c r="A48" s="454">
        <v>1</v>
      </c>
      <c r="B48" s="454"/>
      <c r="C48" s="454"/>
      <c r="D48" s="454"/>
      <c r="E48" s="114">
        <v>2</v>
      </c>
      <c r="F48" s="114">
        <v>3</v>
      </c>
      <c r="G48" s="119">
        <v>4</v>
      </c>
      <c r="H48" s="119">
        <v>5</v>
      </c>
      <c r="I48" s="112" t="s">
        <v>321</v>
      </c>
      <c r="J48" s="112" t="s">
        <v>320</v>
      </c>
      <c r="K48" s="32"/>
      <c r="L48" s="32"/>
      <c r="M48" s="32"/>
      <c r="N48" s="32"/>
      <c r="O48" s="32"/>
      <c r="P48" s="32"/>
      <c r="Q48" s="32"/>
      <c r="R48" s="32"/>
    </row>
    <row r="49" spans="1:18" s="33" customFormat="1" x14ac:dyDescent="0.2">
      <c r="A49" s="69">
        <v>3</v>
      </c>
      <c r="B49" s="460" t="s">
        <v>23</v>
      </c>
      <c r="C49" s="461"/>
      <c r="D49" s="462"/>
      <c r="E49" s="192">
        <f>E50+E60+E92+E97+E101</f>
        <v>1513013.75</v>
      </c>
      <c r="F49" s="192">
        <f>F50+F60+F97+F92+F101</f>
        <v>1881050.6700000002</v>
      </c>
      <c r="G49" s="192">
        <f>G50+G60+G97+G92+G101</f>
        <v>1891334.07</v>
      </c>
      <c r="H49" s="192">
        <f>H50+H60+H92+H97+H101</f>
        <v>1856418.7699999998</v>
      </c>
      <c r="I49" s="68">
        <f t="shared" ref="I49:I58" si="13">SUM(H49/E49*100)</f>
        <v>122.69675473867964</v>
      </c>
      <c r="J49" s="68">
        <f>SUM(H49/G49*100)</f>
        <v>98.153932689426981</v>
      </c>
      <c r="K49" s="32"/>
      <c r="L49" s="32"/>
      <c r="M49" s="32"/>
      <c r="N49" s="32"/>
      <c r="O49" s="32"/>
      <c r="P49" s="32"/>
      <c r="Q49" s="32"/>
      <c r="R49" s="32"/>
    </row>
    <row r="50" spans="1:18" s="33" customFormat="1" x14ac:dyDescent="0.2">
      <c r="A50" s="70"/>
      <c r="B50" s="91">
        <v>31</v>
      </c>
      <c r="C50" s="70"/>
      <c r="D50" s="92" t="s">
        <v>8</v>
      </c>
      <c r="E50" s="387">
        <f>E51+E55+E57</f>
        <v>1204880.4000000001</v>
      </c>
      <c r="F50" s="387">
        <v>1555771.33</v>
      </c>
      <c r="G50" s="387">
        <v>1558005</v>
      </c>
      <c r="H50" s="193">
        <f>H51+H55+H57</f>
        <v>1548613.71</v>
      </c>
      <c r="I50" s="71">
        <f t="shared" si="13"/>
        <v>128.52841742632711</v>
      </c>
      <c r="J50" s="68">
        <f>SUM(H50/G50*100)</f>
        <v>99.397223372197132</v>
      </c>
      <c r="K50" s="32"/>
      <c r="L50" s="32"/>
      <c r="M50" s="32"/>
      <c r="N50" s="32"/>
      <c r="O50" s="32"/>
      <c r="P50" s="32"/>
      <c r="Q50" s="32"/>
      <c r="R50" s="32"/>
    </row>
    <row r="51" spans="1:18" s="35" customFormat="1" x14ac:dyDescent="0.2">
      <c r="A51" s="132"/>
      <c r="B51" s="138">
        <v>311</v>
      </c>
      <c r="C51" s="139"/>
      <c r="D51" s="132" t="s">
        <v>37</v>
      </c>
      <c r="E51" s="182">
        <f>E52+E53+E54</f>
        <v>998291.14</v>
      </c>
      <c r="F51" s="183"/>
      <c r="G51" s="183"/>
      <c r="H51" s="182">
        <f>H52+H53+H54</f>
        <v>1286041.4400000002</v>
      </c>
      <c r="I51" s="66">
        <f t="shared" si="13"/>
        <v>128.8242866705198</v>
      </c>
      <c r="J51" s="68"/>
      <c r="K51" s="34"/>
      <c r="L51" s="34"/>
      <c r="M51" s="34"/>
      <c r="N51" s="34"/>
      <c r="O51" s="34"/>
      <c r="P51" s="34"/>
      <c r="Q51" s="34"/>
      <c r="R51" s="34"/>
    </row>
    <row r="52" spans="1:18" s="39" customFormat="1" x14ac:dyDescent="0.2">
      <c r="A52" s="20"/>
      <c r="B52" s="19">
        <v>3111</v>
      </c>
      <c r="C52" s="20"/>
      <c r="D52" s="20" t="s">
        <v>57</v>
      </c>
      <c r="E52" s="194">
        <v>969111.32</v>
      </c>
      <c r="F52" s="195"/>
      <c r="G52" s="195"/>
      <c r="H52" s="194">
        <v>1246378.56</v>
      </c>
      <c r="I52" s="65">
        <f t="shared" si="13"/>
        <v>128.61046345016382</v>
      </c>
      <c r="J52" s="68"/>
      <c r="K52" s="38"/>
      <c r="L52" s="38"/>
      <c r="M52" s="38"/>
      <c r="N52" s="38"/>
      <c r="O52" s="38"/>
      <c r="P52" s="38"/>
      <c r="Q52" s="38"/>
      <c r="R52" s="38"/>
    </row>
    <row r="53" spans="1:18" s="39" customFormat="1" x14ac:dyDescent="0.2">
      <c r="A53" s="20"/>
      <c r="B53" s="19" t="s">
        <v>113</v>
      </c>
      <c r="C53" s="20"/>
      <c r="D53" s="20" t="s">
        <v>114</v>
      </c>
      <c r="E53" s="194">
        <v>19278.3</v>
      </c>
      <c r="F53" s="195"/>
      <c r="G53" s="195"/>
      <c r="H53" s="194">
        <v>27183.85</v>
      </c>
      <c r="I53" s="65">
        <f t="shared" si="13"/>
        <v>141.00750584854472</v>
      </c>
      <c r="J53" s="68"/>
      <c r="K53" s="38"/>
      <c r="L53" s="38"/>
      <c r="M53" s="38"/>
      <c r="N53" s="38"/>
      <c r="O53" s="38"/>
      <c r="P53" s="38"/>
      <c r="Q53" s="38"/>
      <c r="R53" s="38"/>
    </row>
    <row r="54" spans="1:18" s="39" customFormat="1" x14ac:dyDescent="0.2">
      <c r="A54" s="20"/>
      <c r="B54" s="19" t="s">
        <v>115</v>
      </c>
      <c r="C54" s="20"/>
      <c r="D54" s="20" t="s">
        <v>116</v>
      </c>
      <c r="E54" s="194">
        <v>9901.52</v>
      </c>
      <c r="F54" s="195"/>
      <c r="G54" s="195"/>
      <c r="H54" s="194">
        <v>12479.03</v>
      </c>
      <c r="I54" s="65">
        <f t="shared" si="13"/>
        <v>126.03145779637875</v>
      </c>
      <c r="J54" s="68"/>
      <c r="K54" s="38"/>
      <c r="L54" s="38"/>
      <c r="M54" s="38"/>
      <c r="N54" s="38"/>
      <c r="O54" s="38"/>
      <c r="P54" s="38"/>
      <c r="Q54" s="38"/>
      <c r="R54" s="38"/>
    </row>
    <row r="55" spans="1:18" s="39" customFormat="1" x14ac:dyDescent="0.2">
      <c r="A55" s="139"/>
      <c r="B55" s="140" t="s">
        <v>117</v>
      </c>
      <c r="C55" s="141"/>
      <c r="D55" s="141" t="s">
        <v>39</v>
      </c>
      <c r="E55" s="196">
        <f>E56</f>
        <v>46722.55</v>
      </c>
      <c r="F55" s="197"/>
      <c r="G55" s="197"/>
      <c r="H55" s="196">
        <f>H56</f>
        <v>57769.89</v>
      </c>
      <c r="I55" s="65">
        <f t="shared" si="13"/>
        <v>123.64455707147832</v>
      </c>
      <c r="J55" s="68"/>
      <c r="K55" s="38"/>
      <c r="L55" s="38"/>
      <c r="M55" s="38"/>
      <c r="N55" s="38"/>
      <c r="O55" s="38"/>
      <c r="P55" s="38"/>
      <c r="Q55" s="38"/>
      <c r="R55" s="38"/>
    </row>
    <row r="56" spans="1:18" s="39" customFormat="1" x14ac:dyDescent="0.2">
      <c r="A56" s="20"/>
      <c r="B56" s="19" t="s">
        <v>69</v>
      </c>
      <c r="C56" s="20"/>
      <c r="D56" s="20" t="s">
        <v>39</v>
      </c>
      <c r="E56" s="194">
        <v>46722.55</v>
      </c>
      <c r="F56" s="195"/>
      <c r="G56" s="195"/>
      <c r="H56" s="194">
        <v>57769.89</v>
      </c>
      <c r="I56" s="65">
        <f t="shared" si="13"/>
        <v>123.64455707147832</v>
      </c>
      <c r="J56" s="68"/>
      <c r="K56" s="38"/>
      <c r="L56" s="38"/>
      <c r="M56" s="38"/>
      <c r="N56" s="38"/>
      <c r="O56" s="38"/>
      <c r="P56" s="38"/>
      <c r="Q56" s="38"/>
      <c r="R56" s="38"/>
    </row>
    <row r="57" spans="1:18" s="39" customFormat="1" x14ac:dyDescent="0.2">
      <c r="A57" s="132"/>
      <c r="B57" s="123">
        <v>313</v>
      </c>
      <c r="C57" s="132"/>
      <c r="D57" s="132" t="s">
        <v>38</v>
      </c>
      <c r="E57" s="198">
        <f>E58+E59</f>
        <v>159866.71</v>
      </c>
      <c r="F57" s="199"/>
      <c r="G57" s="199"/>
      <c r="H57" s="198">
        <f>H58+H59</f>
        <v>204802.38</v>
      </c>
      <c r="I57" s="66">
        <f t="shared" si="13"/>
        <v>128.10820964539772</v>
      </c>
      <c r="J57" s="68"/>
      <c r="K57" s="38"/>
      <c r="L57" s="38"/>
      <c r="M57" s="38"/>
      <c r="N57" s="38"/>
      <c r="O57" s="38"/>
      <c r="P57" s="38"/>
      <c r="Q57" s="38"/>
      <c r="R57" s="38"/>
    </row>
    <row r="58" spans="1:18" s="33" customFormat="1" x14ac:dyDescent="0.2">
      <c r="A58" s="20"/>
      <c r="B58" s="23">
        <v>3132</v>
      </c>
      <c r="C58" s="20"/>
      <c r="D58" s="20" t="s">
        <v>58</v>
      </c>
      <c r="E58" s="200">
        <v>159866.71</v>
      </c>
      <c r="F58" s="201"/>
      <c r="G58" s="201"/>
      <c r="H58" s="200">
        <v>204802.38</v>
      </c>
      <c r="I58" s="66">
        <f t="shared" si="13"/>
        <v>128.10820964539772</v>
      </c>
      <c r="J58" s="68"/>
      <c r="K58" s="32"/>
      <c r="L58" s="32"/>
      <c r="M58" s="32"/>
      <c r="N58" s="32"/>
      <c r="O58" s="32"/>
      <c r="P58" s="32"/>
      <c r="Q58" s="32"/>
      <c r="R58" s="32"/>
    </row>
    <row r="59" spans="1:18" s="35" customFormat="1" ht="30" x14ac:dyDescent="0.2">
      <c r="A59" s="20"/>
      <c r="B59" s="23">
        <v>3133</v>
      </c>
      <c r="C59" s="20"/>
      <c r="D59" s="22" t="s">
        <v>59</v>
      </c>
      <c r="E59" s="200">
        <v>0</v>
      </c>
      <c r="F59" s="201"/>
      <c r="G59" s="201"/>
      <c r="H59" s="200">
        <v>0</v>
      </c>
      <c r="I59" s="66">
        <v>0</v>
      </c>
      <c r="J59" s="68"/>
      <c r="K59" s="34"/>
      <c r="L59" s="34"/>
      <c r="M59" s="34"/>
      <c r="N59" s="34"/>
      <c r="O59" s="34"/>
      <c r="P59" s="34"/>
      <c r="Q59" s="34"/>
      <c r="R59" s="34"/>
    </row>
    <row r="60" spans="1:18" s="33" customFormat="1" x14ac:dyDescent="0.2">
      <c r="A60" s="70"/>
      <c r="B60" s="91">
        <v>32</v>
      </c>
      <c r="C60" s="70"/>
      <c r="D60" s="92" t="s">
        <v>9</v>
      </c>
      <c r="E60" s="387">
        <f>E61+E66+E73+E83+E85</f>
        <v>291446.5</v>
      </c>
      <c r="F60" s="387">
        <v>306897.33</v>
      </c>
      <c r="G60" s="387">
        <v>314947.06</v>
      </c>
      <c r="H60" s="193">
        <f>H61+H66+H73+H83+H85</f>
        <v>289088.51999999996</v>
      </c>
      <c r="I60" s="71">
        <f t="shared" ref="I60:I98" si="14">SUM(H60/E60*100)</f>
        <v>99.190938988802387</v>
      </c>
      <c r="J60" s="68">
        <f>SUM(H60/G60*100)</f>
        <v>91.789559807289507</v>
      </c>
      <c r="K60" s="32"/>
      <c r="L60" s="32"/>
      <c r="M60" s="32"/>
      <c r="N60" s="32"/>
      <c r="O60" s="32"/>
      <c r="P60" s="32"/>
      <c r="Q60" s="32"/>
      <c r="R60" s="32"/>
    </row>
    <row r="61" spans="1:18" s="33" customFormat="1" x14ac:dyDescent="0.2">
      <c r="A61" s="132"/>
      <c r="B61" s="138">
        <v>321</v>
      </c>
      <c r="C61" s="132"/>
      <c r="D61" s="132" t="s">
        <v>40</v>
      </c>
      <c r="E61" s="182">
        <f>SUM(E62:E65)</f>
        <v>69665.77</v>
      </c>
      <c r="F61" s="183"/>
      <c r="G61" s="183" t="s">
        <v>202</v>
      </c>
      <c r="H61" s="182">
        <f>SUM(H62:H65)</f>
        <v>78313.119999999995</v>
      </c>
      <c r="I61" s="66">
        <f t="shared" si="14"/>
        <v>112.41262387539818</v>
      </c>
      <c r="J61" s="68"/>
      <c r="K61" s="32"/>
      <c r="L61" s="32"/>
      <c r="M61" s="32"/>
      <c r="N61" s="32"/>
      <c r="O61" s="32"/>
      <c r="P61" s="32"/>
      <c r="Q61" s="32"/>
      <c r="R61" s="32"/>
    </row>
    <row r="62" spans="1:18" s="41" customFormat="1" x14ac:dyDescent="0.2">
      <c r="A62" s="20"/>
      <c r="B62" s="19" t="s">
        <v>60</v>
      </c>
      <c r="C62" s="20"/>
      <c r="D62" s="20" t="s">
        <v>61</v>
      </c>
      <c r="E62" s="194">
        <v>9140.0499999999993</v>
      </c>
      <c r="F62" s="195"/>
      <c r="G62" s="195"/>
      <c r="H62" s="194">
        <v>9435.7900000000009</v>
      </c>
      <c r="I62" s="66">
        <f t="shared" si="14"/>
        <v>103.23564969557061</v>
      </c>
      <c r="J62" s="68"/>
      <c r="K62" s="40"/>
      <c r="L62" s="40"/>
      <c r="M62" s="40"/>
      <c r="N62" s="40"/>
      <c r="O62" s="40"/>
      <c r="P62" s="40"/>
      <c r="Q62" s="40"/>
      <c r="R62" s="40"/>
    </row>
    <row r="63" spans="1:18" s="33" customFormat="1" ht="30" x14ac:dyDescent="0.2">
      <c r="A63" s="20"/>
      <c r="B63" s="19" t="s">
        <v>62</v>
      </c>
      <c r="C63" s="20"/>
      <c r="D63" s="22" t="s">
        <v>44</v>
      </c>
      <c r="E63" s="194">
        <v>51101</v>
      </c>
      <c r="F63" s="195"/>
      <c r="G63" s="195"/>
      <c r="H63" s="194">
        <v>49636.97</v>
      </c>
      <c r="I63" s="137">
        <f t="shared" si="14"/>
        <v>97.135026711806034</v>
      </c>
      <c r="J63" s="68"/>
      <c r="K63" s="32"/>
      <c r="L63" s="32"/>
      <c r="M63" s="32"/>
      <c r="N63" s="32"/>
      <c r="O63" s="32"/>
      <c r="P63" s="32"/>
      <c r="Q63" s="32"/>
      <c r="R63" s="32"/>
    </row>
    <row r="64" spans="1:18" s="33" customFormat="1" x14ac:dyDescent="0.2">
      <c r="A64" s="20"/>
      <c r="B64" s="19" t="s">
        <v>118</v>
      </c>
      <c r="C64" s="20"/>
      <c r="D64" s="22" t="s">
        <v>45</v>
      </c>
      <c r="E64" s="194">
        <v>8744</v>
      </c>
      <c r="F64" s="195"/>
      <c r="G64" s="195"/>
      <c r="H64" s="194">
        <v>18667.36</v>
      </c>
      <c r="I64" s="137">
        <f t="shared" si="14"/>
        <v>213.48764867337601</v>
      </c>
      <c r="J64" s="68"/>
      <c r="K64" s="32"/>
      <c r="L64" s="32"/>
      <c r="M64" s="32"/>
      <c r="N64" s="32"/>
      <c r="O64" s="32"/>
      <c r="P64" s="32"/>
      <c r="Q64" s="32"/>
      <c r="R64" s="32"/>
    </row>
    <row r="65" spans="1:18" s="33" customFormat="1" x14ac:dyDescent="0.2">
      <c r="A65" s="20"/>
      <c r="B65" s="19" t="s">
        <v>119</v>
      </c>
      <c r="C65" s="20"/>
      <c r="D65" s="22" t="s">
        <v>120</v>
      </c>
      <c r="E65" s="194">
        <v>680.72</v>
      </c>
      <c r="F65" s="195"/>
      <c r="G65" s="195"/>
      <c r="H65" s="194">
        <v>573</v>
      </c>
      <c r="I65" s="137">
        <f t="shared" si="14"/>
        <v>84.175578798918792</v>
      </c>
      <c r="J65" s="68"/>
      <c r="K65" s="32"/>
      <c r="L65" s="32"/>
      <c r="M65" s="32"/>
      <c r="N65" s="32"/>
      <c r="O65" s="32"/>
      <c r="P65" s="32"/>
      <c r="Q65" s="32"/>
      <c r="R65" s="32"/>
    </row>
    <row r="66" spans="1:18" s="33" customFormat="1" x14ac:dyDescent="0.2">
      <c r="A66" s="132"/>
      <c r="B66" s="138">
        <v>322</v>
      </c>
      <c r="C66" s="132"/>
      <c r="D66" s="132" t="s">
        <v>41</v>
      </c>
      <c r="E66" s="178">
        <f>SUM(E67:E72)</f>
        <v>126206.72000000002</v>
      </c>
      <c r="F66" s="179"/>
      <c r="G66" s="179"/>
      <c r="H66" s="178">
        <f>SUM(H67:H72)</f>
        <v>134677.13999999998</v>
      </c>
      <c r="I66" s="66">
        <f t="shared" si="14"/>
        <v>106.71154436150465</v>
      </c>
      <c r="J66" s="68"/>
      <c r="K66" s="32"/>
      <c r="L66" s="32"/>
      <c r="M66" s="32"/>
      <c r="N66" s="32"/>
      <c r="O66" s="32"/>
      <c r="P66" s="32"/>
      <c r="Q66" s="32"/>
      <c r="R66" s="32"/>
    </row>
    <row r="67" spans="1:18" s="33" customFormat="1" x14ac:dyDescent="0.2">
      <c r="A67" s="20"/>
      <c r="B67" s="19" t="s">
        <v>63</v>
      </c>
      <c r="C67" s="20"/>
      <c r="D67" s="20" t="s">
        <v>47</v>
      </c>
      <c r="E67" s="180">
        <v>13998.99</v>
      </c>
      <c r="F67" s="181"/>
      <c r="G67" s="181"/>
      <c r="H67" s="180">
        <v>15725.98</v>
      </c>
      <c r="I67" s="66">
        <f t="shared" si="14"/>
        <v>112.33653284986988</v>
      </c>
      <c r="J67" s="68"/>
      <c r="K67" s="32"/>
      <c r="L67" s="32"/>
      <c r="M67" s="32"/>
      <c r="N67" s="32"/>
      <c r="O67" s="32"/>
      <c r="P67" s="32"/>
      <c r="Q67" s="32"/>
      <c r="R67" s="32"/>
    </row>
    <row r="68" spans="1:18" s="33" customFormat="1" x14ac:dyDescent="0.2">
      <c r="A68" s="20"/>
      <c r="B68" s="19" t="s">
        <v>121</v>
      </c>
      <c r="C68" s="20"/>
      <c r="D68" s="20" t="s">
        <v>48</v>
      </c>
      <c r="E68" s="180">
        <v>71653.53</v>
      </c>
      <c r="F68" s="181"/>
      <c r="G68" s="181"/>
      <c r="H68" s="180">
        <v>76066.47</v>
      </c>
      <c r="I68" s="66">
        <f t="shared" si="14"/>
        <v>106.15871960530067</v>
      </c>
      <c r="J68" s="68"/>
      <c r="K68" s="32"/>
      <c r="L68" s="32"/>
      <c r="M68" s="32"/>
      <c r="N68" s="32"/>
      <c r="O68" s="32"/>
      <c r="P68" s="32"/>
      <c r="Q68" s="32"/>
      <c r="R68" s="32"/>
    </row>
    <row r="69" spans="1:18" s="41" customFormat="1" x14ac:dyDescent="0.2">
      <c r="A69" s="20"/>
      <c r="B69" s="19" t="s">
        <v>64</v>
      </c>
      <c r="C69" s="20"/>
      <c r="D69" s="20" t="s">
        <v>65</v>
      </c>
      <c r="E69" s="180">
        <v>38318.620000000003</v>
      </c>
      <c r="F69" s="181"/>
      <c r="G69" s="181"/>
      <c r="H69" s="180">
        <v>37799.69</v>
      </c>
      <c r="I69" s="66">
        <f t="shared" si="14"/>
        <v>98.645749768650333</v>
      </c>
      <c r="J69" s="68"/>
      <c r="K69" s="40"/>
      <c r="L69" s="40"/>
      <c r="M69" s="40"/>
      <c r="N69" s="40"/>
      <c r="O69" s="40"/>
      <c r="P69" s="40"/>
      <c r="Q69" s="40"/>
      <c r="R69" s="40"/>
    </row>
    <row r="70" spans="1:18" s="33" customFormat="1" ht="30" x14ac:dyDescent="0.2">
      <c r="A70" s="20"/>
      <c r="B70" s="19" t="s">
        <v>66</v>
      </c>
      <c r="C70" s="20"/>
      <c r="D70" s="22" t="s">
        <v>67</v>
      </c>
      <c r="E70" s="180">
        <v>2010.1</v>
      </c>
      <c r="F70" s="181"/>
      <c r="G70" s="181"/>
      <c r="H70" s="180">
        <v>2270.41</v>
      </c>
      <c r="I70" s="137">
        <f t="shared" si="14"/>
        <v>112.95010198497586</v>
      </c>
      <c r="J70" s="68"/>
      <c r="K70" s="32"/>
      <c r="L70" s="32"/>
      <c r="M70" s="32"/>
      <c r="N70" s="32"/>
      <c r="O70" s="32"/>
      <c r="P70" s="32"/>
      <c r="Q70" s="32"/>
      <c r="R70" s="32"/>
    </row>
    <row r="71" spans="1:18" s="33" customFormat="1" x14ac:dyDescent="0.2">
      <c r="A71" s="20"/>
      <c r="B71" s="19" t="s">
        <v>122</v>
      </c>
      <c r="C71" s="20"/>
      <c r="D71" s="22" t="s">
        <v>46</v>
      </c>
      <c r="E71" s="180">
        <v>225.48</v>
      </c>
      <c r="F71" s="181"/>
      <c r="G71" s="181"/>
      <c r="H71" s="180">
        <v>2814.59</v>
      </c>
      <c r="I71" s="137">
        <f t="shared" si="14"/>
        <v>1248.265921589498</v>
      </c>
      <c r="J71" s="68"/>
      <c r="K71" s="32"/>
      <c r="L71" s="32"/>
      <c r="M71" s="32"/>
      <c r="N71" s="32"/>
      <c r="O71" s="32"/>
      <c r="P71" s="32"/>
      <c r="Q71" s="32"/>
      <c r="R71" s="32"/>
    </row>
    <row r="72" spans="1:18" s="33" customFormat="1" x14ac:dyDescent="0.2">
      <c r="A72" s="20"/>
      <c r="B72" s="19" t="s">
        <v>123</v>
      </c>
      <c r="C72" s="20"/>
      <c r="D72" s="22" t="s">
        <v>124</v>
      </c>
      <c r="E72" s="180">
        <v>0</v>
      </c>
      <c r="F72" s="181"/>
      <c r="G72" s="181"/>
      <c r="H72" s="180">
        <v>0</v>
      </c>
      <c r="I72" s="137">
        <v>0</v>
      </c>
      <c r="J72" s="68"/>
      <c r="K72" s="32"/>
      <c r="L72" s="32"/>
      <c r="M72" s="32"/>
      <c r="N72" s="32"/>
      <c r="O72" s="32"/>
      <c r="P72" s="32"/>
      <c r="Q72" s="32"/>
      <c r="R72" s="32"/>
    </row>
    <row r="73" spans="1:18" s="33" customFormat="1" ht="15.75" customHeight="1" x14ac:dyDescent="0.2">
      <c r="A73" s="132"/>
      <c r="B73" s="129">
        <v>323</v>
      </c>
      <c r="C73" s="122"/>
      <c r="D73" s="142" t="s">
        <v>35</v>
      </c>
      <c r="E73" s="182">
        <f>SUM(E74:E82)</f>
        <v>88161.63</v>
      </c>
      <c r="F73" s="183"/>
      <c r="G73" s="183"/>
      <c r="H73" s="182">
        <f>SUM(H74:H82)</f>
        <v>69724.850000000006</v>
      </c>
      <c r="I73" s="66">
        <f t="shared" si="14"/>
        <v>79.087523676683375</v>
      </c>
      <c r="J73" s="68"/>
      <c r="K73" s="32"/>
      <c r="L73" s="32"/>
      <c r="M73" s="32"/>
      <c r="N73" s="32"/>
      <c r="O73" s="32"/>
      <c r="P73" s="32"/>
      <c r="Q73" s="32"/>
      <c r="R73" s="32"/>
    </row>
    <row r="74" spans="1:18" s="33" customFormat="1" ht="15.75" customHeight="1" x14ac:dyDescent="0.2">
      <c r="A74" s="20"/>
      <c r="B74" s="26" t="s">
        <v>70</v>
      </c>
      <c r="C74" s="36"/>
      <c r="D74" s="24" t="s">
        <v>71</v>
      </c>
      <c r="E74" s="194">
        <v>8398.27</v>
      </c>
      <c r="F74" s="195"/>
      <c r="G74" s="195"/>
      <c r="H74" s="194">
        <v>7935.84</v>
      </c>
      <c r="I74" s="66">
        <f t="shared" si="14"/>
        <v>94.493746926450328</v>
      </c>
      <c r="J74" s="68"/>
      <c r="K74" s="32"/>
      <c r="L74" s="32"/>
      <c r="M74" s="32"/>
      <c r="N74" s="32"/>
      <c r="O74" s="32"/>
      <c r="P74" s="32"/>
      <c r="Q74" s="32"/>
      <c r="R74" s="32"/>
    </row>
    <row r="75" spans="1:18" s="33" customFormat="1" ht="15.75" customHeight="1" x14ac:dyDescent="0.2">
      <c r="A75" s="20"/>
      <c r="B75" s="26" t="s">
        <v>72</v>
      </c>
      <c r="C75" s="36"/>
      <c r="D75" s="24" t="s">
        <v>73</v>
      </c>
      <c r="E75" s="194">
        <v>45582.81</v>
      </c>
      <c r="F75" s="195"/>
      <c r="G75" s="195"/>
      <c r="H75" s="194">
        <v>20534.189999999999</v>
      </c>
      <c r="I75" s="66">
        <f t="shared" si="14"/>
        <v>45.048100369415579</v>
      </c>
      <c r="J75" s="68"/>
      <c r="K75" s="32"/>
      <c r="L75" s="32"/>
      <c r="M75" s="32"/>
      <c r="N75" s="32"/>
      <c r="O75" s="32"/>
      <c r="P75" s="32"/>
      <c r="Q75" s="32"/>
      <c r="R75" s="32"/>
    </row>
    <row r="76" spans="1:18" s="33" customFormat="1" ht="15.75" customHeight="1" x14ac:dyDescent="0.2">
      <c r="A76" s="20"/>
      <c r="B76" s="26">
        <v>3233</v>
      </c>
      <c r="C76" s="36"/>
      <c r="D76" s="24" t="s">
        <v>125</v>
      </c>
      <c r="E76" s="194">
        <v>664</v>
      </c>
      <c r="F76" s="195"/>
      <c r="G76" s="195"/>
      <c r="H76" s="194">
        <v>820</v>
      </c>
      <c r="I76" s="66">
        <f t="shared" si="14"/>
        <v>123.49397590361446</v>
      </c>
      <c r="J76" s="68"/>
      <c r="K76" s="32"/>
      <c r="L76" s="32"/>
      <c r="M76" s="32"/>
      <c r="N76" s="32"/>
      <c r="O76" s="32"/>
      <c r="P76" s="32"/>
      <c r="Q76" s="32"/>
      <c r="R76" s="32"/>
    </row>
    <row r="77" spans="1:18" s="33" customFormat="1" ht="15.75" customHeight="1" x14ac:dyDescent="0.2">
      <c r="A77" s="20"/>
      <c r="B77" s="26" t="s">
        <v>74</v>
      </c>
      <c r="C77" s="36"/>
      <c r="D77" s="24" t="s">
        <v>75</v>
      </c>
      <c r="E77" s="194">
        <v>7819.72</v>
      </c>
      <c r="F77" s="195"/>
      <c r="G77" s="195"/>
      <c r="H77" s="194">
        <v>9399.91</v>
      </c>
      <c r="I77" s="66">
        <f t="shared" si="14"/>
        <v>120.2077567994762</v>
      </c>
      <c r="J77" s="68"/>
      <c r="K77" s="32"/>
      <c r="L77" s="32"/>
      <c r="M77" s="32"/>
      <c r="N77" s="32"/>
      <c r="O77" s="32"/>
      <c r="P77" s="32"/>
      <c r="Q77" s="32"/>
      <c r="R77" s="32"/>
    </row>
    <row r="78" spans="1:18" s="33" customFormat="1" ht="15.75" customHeight="1" x14ac:dyDescent="0.2">
      <c r="A78" s="20"/>
      <c r="B78" s="26">
        <v>3235</v>
      </c>
      <c r="C78" s="36"/>
      <c r="D78" s="24" t="s">
        <v>52</v>
      </c>
      <c r="E78" s="194">
        <v>1191.8</v>
      </c>
      <c r="F78" s="195"/>
      <c r="G78" s="195"/>
      <c r="H78" s="194">
        <v>663.6</v>
      </c>
      <c r="I78" s="66">
        <f t="shared" si="14"/>
        <v>55.680483302567552</v>
      </c>
      <c r="J78" s="68"/>
      <c r="K78" s="32"/>
      <c r="L78" s="32"/>
      <c r="M78" s="32"/>
      <c r="N78" s="32"/>
      <c r="O78" s="32"/>
      <c r="P78" s="32"/>
      <c r="Q78" s="32"/>
      <c r="R78" s="32"/>
    </row>
    <row r="79" spans="1:18" s="33" customFormat="1" ht="15.75" customHeight="1" x14ac:dyDescent="0.2">
      <c r="A79" s="20"/>
      <c r="B79" s="26">
        <v>3236</v>
      </c>
      <c r="C79" s="36"/>
      <c r="D79" s="24" t="s">
        <v>49</v>
      </c>
      <c r="E79" s="194">
        <v>4046.84</v>
      </c>
      <c r="F79" s="195"/>
      <c r="G79" s="195"/>
      <c r="H79" s="194">
        <v>4744.59</v>
      </c>
      <c r="I79" s="66">
        <f t="shared" si="14"/>
        <v>117.24184796038391</v>
      </c>
      <c r="J79" s="68"/>
      <c r="K79" s="32"/>
      <c r="L79" s="32"/>
      <c r="M79" s="32"/>
      <c r="N79" s="32"/>
      <c r="O79" s="32"/>
      <c r="P79" s="32"/>
      <c r="Q79" s="32"/>
      <c r="R79" s="32"/>
    </row>
    <row r="80" spans="1:18" s="33" customFormat="1" ht="15.75" customHeight="1" x14ac:dyDescent="0.2">
      <c r="A80" s="20"/>
      <c r="B80" s="26">
        <v>3237</v>
      </c>
      <c r="C80" s="36"/>
      <c r="D80" s="24" t="s">
        <v>50</v>
      </c>
      <c r="E80" s="194">
        <v>2163.0300000000002</v>
      </c>
      <c r="F80" s="195"/>
      <c r="G80" s="195"/>
      <c r="H80" s="194">
        <v>3925.11</v>
      </c>
      <c r="I80" s="66">
        <f t="shared" si="14"/>
        <v>181.46350258664927</v>
      </c>
      <c r="J80" s="68"/>
      <c r="K80" s="32"/>
      <c r="L80" s="32"/>
      <c r="M80" s="32"/>
      <c r="N80" s="32"/>
      <c r="O80" s="32"/>
      <c r="P80" s="32"/>
      <c r="Q80" s="32"/>
      <c r="R80" s="32"/>
    </row>
    <row r="81" spans="1:18" s="35" customFormat="1" ht="15.75" customHeight="1" x14ac:dyDescent="0.2">
      <c r="A81" s="20"/>
      <c r="B81" s="26" t="s">
        <v>76</v>
      </c>
      <c r="C81" s="36"/>
      <c r="D81" s="24" t="s">
        <v>77</v>
      </c>
      <c r="E81" s="194">
        <v>1550.63</v>
      </c>
      <c r="F81" s="195"/>
      <c r="G81" s="195"/>
      <c r="H81" s="194">
        <v>1331.92</v>
      </c>
      <c r="I81" s="66">
        <f t="shared" si="14"/>
        <v>85.895410252607007</v>
      </c>
      <c r="J81" s="68"/>
      <c r="K81" s="34"/>
      <c r="L81" s="34"/>
      <c r="M81" s="34"/>
      <c r="N81" s="34"/>
      <c r="O81" s="34"/>
      <c r="P81" s="34"/>
      <c r="Q81" s="34"/>
      <c r="R81" s="34"/>
    </row>
    <row r="82" spans="1:18" s="33" customFormat="1" x14ac:dyDescent="0.2">
      <c r="A82" s="20"/>
      <c r="B82" s="26" t="s">
        <v>78</v>
      </c>
      <c r="C82" s="36"/>
      <c r="D82" s="24" t="s">
        <v>51</v>
      </c>
      <c r="E82" s="194">
        <v>16744.53</v>
      </c>
      <c r="F82" s="195"/>
      <c r="G82" s="195"/>
      <c r="H82" s="194">
        <v>20369.689999999999</v>
      </c>
      <c r="I82" s="65">
        <f t="shared" si="14"/>
        <v>121.64981638779948</v>
      </c>
      <c r="J82" s="68"/>
      <c r="K82" s="32"/>
      <c r="L82" s="32"/>
      <c r="M82" s="32"/>
      <c r="N82" s="32"/>
      <c r="O82" s="32"/>
      <c r="P82" s="32"/>
      <c r="Q82" s="32"/>
      <c r="R82" s="32"/>
    </row>
    <row r="83" spans="1:18" s="33" customFormat="1" x14ac:dyDescent="0.2">
      <c r="A83" s="139"/>
      <c r="B83" s="143">
        <v>324</v>
      </c>
      <c r="C83" s="144"/>
      <c r="D83" s="145" t="s">
        <v>85</v>
      </c>
      <c r="E83" s="196">
        <f>E84</f>
        <v>486.1</v>
      </c>
      <c r="F83" s="197"/>
      <c r="G83" s="197"/>
      <c r="H83" s="196">
        <f>H84</f>
        <v>0</v>
      </c>
      <c r="I83" s="65">
        <f t="shared" si="14"/>
        <v>0</v>
      </c>
      <c r="J83" s="68"/>
      <c r="K83" s="32"/>
      <c r="L83" s="32"/>
      <c r="M83" s="32"/>
      <c r="N83" s="32"/>
      <c r="O83" s="32"/>
      <c r="P83" s="32"/>
      <c r="Q83" s="32"/>
      <c r="R83" s="32"/>
    </row>
    <row r="84" spans="1:18" s="33" customFormat="1" x14ac:dyDescent="0.2">
      <c r="A84" s="20"/>
      <c r="B84" s="26">
        <v>3241</v>
      </c>
      <c r="C84" s="36"/>
      <c r="D84" s="24" t="s">
        <v>85</v>
      </c>
      <c r="E84" s="194">
        <v>486.1</v>
      </c>
      <c r="F84" s="195"/>
      <c r="G84" s="195"/>
      <c r="H84" s="194">
        <v>0</v>
      </c>
      <c r="I84" s="65">
        <f t="shared" si="14"/>
        <v>0</v>
      </c>
      <c r="J84" s="68"/>
      <c r="K84" s="32"/>
      <c r="L84" s="32"/>
      <c r="M84" s="32"/>
      <c r="N84" s="32"/>
      <c r="O84" s="32"/>
      <c r="P84" s="32"/>
      <c r="Q84" s="32"/>
      <c r="R84" s="32"/>
    </row>
    <row r="85" spans="1:18" s="33" customFormat="1" ht="15.75" customHeight="1" x14ac:dyDescent="0.2">
      <c r="A85" s="132"/>
      <c r="B85" s="129">
        <v>329</v>
      </c>
      <c r="C85" s="122"/>
      <c r="D85" s="142" t="s">
        <v>42</v>
      </c>
      <c r="E85" s="182">
        <f>SUM(E86:E91)</f>
        <v>6926.2800000000007</v>
      </c>
      <c r="F85" s="183"/>
      <c r="G85" s="183"/>
      <c r="H85" s="182">
        <f>SUM(H86:H91)</f>
        <v>6373.41</v>
      </c>
      <c r="I85" s="66">
        <f t="shared" si="14"/>
        <v>92.017793101058558</v>
      </c>
      <c r="J85" s="68"/>
      <c r="K85" s="32"/>
      <c r="L85" s="32"/>
      <c r="M85" s="32"/>
      <c r="N85" s="32"/>
      <c r="O85" s="32"/>
      <c r="P85" s="32"/>
      <c r="Q85" s="32"/>
      <c r="R85" s="32"/>
    </row>
    <row r="86" spans="1:18" s="33" customFormat="1" x14ac:dyDescent="0.2">
      <c r="A86" s="20"/>
      <c r="B86" s="26">
        <v>3292</v>
      </c>
      <c r="C86" s="36"/>
      <c r="D86" s="25" t="s">
        <v>158</v>
      </c>
      <c r="E86" s="194">
        <v>1250.99</v>
      </c>
      <c r="F86" s="195"/>
      <c r="G86" s="195"/>
      <c r="H86" s="194">
        <v>1250.99</v>
      </c>
      <c r="I86" s="66">
        <f t="shared" si="14"/>
        <v>100</v>
      </c>
      <c r="J86" s="68"/>
      <c r="K86" s="32"/>
      <c r="L86" s="32"/>
      <c r="M86" s="32"/>
      <c r="N86" s="32"/>
      <c r="O86" s="32"/>
      <c r="P86" s="32"/>
      <c r="Q86" s="32"/>
      <c r="R86" s="32"/>
    </row>
    <row r="87" spans="1:18" s="33" customFormat="1" ht="15.75" customHeight="1" x14ac:dyDescent="0.2">
      <c r="A87" s="20"/>
      <c r="B87" s="26" t="s">
        <v>79</v>
      </c>
      <c r="C87" s="36"/>
      <c r="D87" s="24" t="s">
        <v>80</v>
      </c>
      <c r="E87" s="202">
        <v>0</v>
      </c>
      <c r="F87" s="195"/>
      <c r="G87" s="195"/>
      <c r="H87" s="194">
        <v>0</v>
      </c>
      <c r="I87" s="66">
        <v>0</v>
      </c>
      <c r="J87" s="68"/>
      <c r="K87" s="32"/>
      <c r="L87" s="32"/>
      <c r="M87" s="32"/>
      <c r="N87" s="32"/>
      <c r="O87" s="32"/>
      <c r="P87" s="32"/>
      <c r="Q87" s="32"/>
      <c r="R87" s="32"/>
    </row>
    <row r="88" spans="1:18" s="33" customFormat="1" ht="15.75" customHeight="1" x14ac:dyDescent="0.2">
      <c r="A88" s="20"/>
      <c r="B88" s="26">
        <v>3294</v>
      </c>
      <c r="C88" s="36"/>
      <c r="D88" s="24" t="s">
        <v>159</v>
      </c>
      <c r="E88" s="203">
        <v>707.25</v>
      </c>
      <c r="F88" s="195"/>
      <c r="G88" s="195"/>
      <c r="H88" s="194">
        <v>719.09</v>
      </c>
      <c r="I88" s="66">
        <f t="shared" si="14"/>
        <v>101.67408978437611</v>
      </c>
      <c r="J88" s="68"/>
      <c r="K88" s="32"/>
      <c r="L88" s="32"/>
      <c r="M88" s="32"/>
      <c r="N88" s="32"/>
      <c r="O88" s="32"/>
      <c r="P88" s="32"/>
      <c r="Q88" s="32"/>
      <c r="R88" s="32"/>
    </row>
    <row r="89" spans="1:18" s="35" customFormat="1" ht="15.75" customHeight="1" x14ac:dyDescent="0.2">
      <c r="A89" s="20"/>
      <c r="B89" s="30">
        <v>3295</v>
      </c>
      <c r="C89" s="36"/>
      <c r="D89" s="31" t="s">
        <v>81</v>
      </c>
      <c r="E89" s="194">
        <v>1664.43</v>
      </c>
      <c r="F89" s="195"/>
      <c r="G89" s="195"/>
      <c r="H89" s="194">
        <v>2456.41</v>
      </c>
      <c r="I89" s="66">
        <f t="shared" si="14"/>
        <v>147.58265592425033</v>
      </c>
      <c r="J89" s="68"/>
      <c r="K89" s="34"/>
      <c r="L89" s="34"/>
      <c r="M89" s="34"/>
      <c r="N89" s="34"/>
      <c r="O89" s="34"/>
      <c r="P89" s="34"/>
      <c r="Q89" s="34"/>
      <c r="R89" s="34"/>
    </row>
    <row r="90" spans="1:18" s="35" customFormat="1" ht="15.75" customHeight="1" x14ac:dyDescent="0.2">
      <c r="A90" s="20"/>
      <c r="B90" s="30">
        <v>3296</v>
      </c>
      <c r="C90" s="36"/>
      <c r="D90" s="31" t="s">
        <v>174</v>
      </c>
      <c r="E90" s="194">
        <v>0</v>
      </c>
      <c r="F90" s="195"/>
      <c r="G90" s="195"/>
      <c r="H90" s="194">
        <v>0</v>
      </c>
      <c r="I90" s="66">
        <v>0</v>
      </c>
      <c r="J90" s="68"/>
      <c r="K90" s="34"/>
      <c r="L90" s="34"/>
      <c r="M90" s="34"/>
      <c r="N90" s="34"/>
      <c r="O90" s="34"/>
      <c r="P90" s="34"/>
      <c r="Q90" s="34"/>
      <c r="R90" s="34"/>
    </row>
    <row r="91" spans="1:18" s="35" customFormat="1" ht="15.75" customHeight="1" x14ac:dyDescent="0.2">
      <c r="A91" s="20"/>
      <c r="B91" s="30" t="s">
        <v>82</v>
      </c>
      <c r="C91" s="36"/>
      <c r="D91" s="31" t="s">
        <v>42</v>
      </c>
      <c r="E91" s="194">
        <v>3303.61</v>
      </c>
      <c r="F91" s="195"/>
      <c r="G91" s="195"/>
      <c r="H91" s="194">
        <v>1946.92</v>
      </c>
      <c r="I91" s="66">
        <f t="shared" si="14"/>
        <v>58.933106510756417</v>
      </c>
      <c r="J91" s="68"/>
      <c r="K91" s="34"/>
      <c r="L91" s="34"/>
      <c r="M91" s="34"/>
      <c r="N91" s="34"/>
      <c r="O91" s="34"/>
      <c r="P91" s="34"/>
      <c r="Q91" s="34"/>
      <c r="R91" s="34"/>
    </row>
    <row r="92" spans="1:18" s="35" customFormat="1" ht="15.75" customHeight="1" x14ac:dyDescent="0.2">
      <c r="A92" s="70"/>
      <c r="B92" s="91">
        <v>34</v>
      </c>
      <c r="C92" s="70"/>
      <c r="D92" s="92" t="s">
        <v>12</v>
      </c>
      <c r="E92" s="193">
        <f>E93</f>
        <v>975.68000000000006</v>
      </c>
      <c r="F92" s="193">
        <v>1323</v>
      </c>
      <c r="G92" s="193">
        <v>1323</v>
      </c>
      <c r="H92" s="193">
        <f t="shared" ref="H92" si="15">H93</f>
        <v>1025.6400000000001</v>
      </c>
      <c r="I92" s="71">
        <f t="shared" si="14"/>
        <v>105.12053132174483</v>
      </c>
      <c r="J92" s="68">
        <f t="shared" ref="J92:J105" si="16">SUM(H92/G92*100)</f>
        <v>77.523809523809533</v>
      </c>
      <c r="K92" s="34"/>
      <c r="L92" s="34"/>
      <c r="M92" s="34"/>
      <c r="N92" s="34"/>
      <c r="O92" s="34"/>
      <c r="P92" s="34"/>
      <c r="Q92" s="34"/>
      <c r="R92" s="34"/>
    </row>
    <row r="93" spans="1:18" s="35" customFormat="1" ht="15.75" customHeight="1" x14ac:dyDescent="0.2">
      <c r="A93" s="132"/>
      <c r="B93" s="129">
        <v>343</v>
      </c>
      <c r="C93" s="122"/>
      <c r="D93" s="142" t="s">
        <v>43</v>
      </c>
      <c r="E93" s="182">
        <f>E94+E96+E95</f>
        <v>975.68000000000006</v>
      </c>
      <c r="F93" s="183"/>
      <c r="G93" s="183"/>
      <c r="H93" s="182">
        <f>H94+H95+H96</f>
        <v>1025.6400000000001</v>
      </c>
      <c r="I93" s="66">
        <f t="shared" si="14"/>
        <v>105.12053132174483</v>
      </c>
      <c r="J93" s="68"/>
      <c r="K93" s="34"/>
      <c r="L93" s="34"/>
      <c r="M93" s="34"/>
      <c r="N93" s="34"/>
      <c r="O93" s="34"/>
      <c r="P93" s="34"/>
      <c r="Q93" s="34"/>
      <c r="R93" s="34"/>
    </row>
    <row r="94" spans="1:18" s="35" customFormat="1" ht="15.75" customHeight="1" x14ac:dyDescent="0.2">
      <c r="A94" s="20"/>
      <c r="B94" s="26" t="s">
        <v>83</v>
      </c>
      <c r="C94" s="36"/>
      <c r="D94" s="24" t="s">
        <v>84</v>
      </c>
      <c r="E94" s="194">
        <v>973.6</v>
      </c>
      <c r="F94" s="195"/>
      <c r="G94" s="195"/>
      <c r="H94" s="194">
        <v>1025.6400000000001</v>
      </c>
      <c r="I94" s="65">
        <f t="shared" si="14"/>
        <v>105.34511092851275</v>
      </c>
      <c r="J94" s="68"/>
      <c r="K94" s="34"/>
      <c r="L94" s="34"/>
      <c r="M94" s="34"/>
      <c r="N94" s="34"/>
      <c r="O94" s="34"/>
      <c r="P94" s="34"/>
      <c r="Q94" s="34"/>
      <c r="R94" s="34"/>
    </row>
    <row r="95" spans="1:18" s="35" customFormat="1" ht="15.75" customHeight="1" x14ac:dyDescent="0.2">
      <c r="A95" s="20"/>
      <c r="B95" s="26">
        <v>3432</v>
      </c>
      <c r="C95" s="36"/>
      <c r="D95" s="24" t="s">
        <v>198</v>
      </c>
      <c r="E95" s="194">
        <v>0</v>
      </c>
      <c r="F95" s="195"/>
      <c r="G95" s="195"/>
      <c r="H95" s="194">
        <v>0</v>
      </c>
      <c r="I95" s="65">
        <v>0</v>
      </c>
      <c r="J95" s="68"/>
      <c r="K95" s="34"/>
      <c r="L95" s="34"/>
      <c r="M95" s="34"/>
      <c r="N95" s="34"/>
      <c r="O95" s="34"/>
      <c r="P95" s="34"/>
      <c r="Q95" s="34"/>
      <c r="R95" s="34"/>
    </row>
    <row r="96" spans="1:18" s="35" customFormat="1" ht="15.75" customHeight="1" x14ac:dyDescent="0.2">
      <c r="A96" s="20"/>
      <c r="B96" s="26">
        <v>3433</v>
      </c>
      <c r="C96" s="36"/>
      <c r="D96" s="24" t="s">
        <v>160</v>
      </c>
      <c r="E96" s="194">
        <v>2.08</v>
      </c>
      <c r="F96" s="195"/>
      <c r="G96" s="195"/>
      <c r="H96" s="194">
        <v>0</v>
      </c>
      <c r="I96" s="65">
        <f t="shared" si="14"/>
        <v>0</v>
      </c>
      <c r="J96" s="68"/>
      <c r="K96" s="34"/>
      <c r="L96" s="34"/>
      <c r="M96" s="34"/>
      <c r="N96" s="34"/>
      <c r="O96" s="34"/>
      <c r="P96" s="34"/>
      <c r="Q96" s="34"/>
      <c r="R96" s="34"/>
    </row>
    <row r="97" spans="1:18" s="33" customFormat="1" ht="33" customHeight="1" x14ac:dyDescent="0.2">
      <c r="A97" s="70"/>
      <c r="B97" s="91" t="s">
        <v>153</v>
      </c>
      <c r="C97" s="70"/>
      <c r="D97" s="151" t="s">
        <v>154</v>
      </c>
      <c r="E97" s="193">
        <f>E98</f>
        <v>14978.47</v>
      </c>
      <c r="F97" s="193">
        <v>15390</v>
      </c>
      <c r="G97" s="193">
        <v>15390</v>
      </c>
      <c r="H97" s="193">
        <f>H98</f>
        <v>16982.39</v>
      </c>
      <c r="I97" s="71">
        <f t="shared" si="14"/>
        <v>113.37866951698004</v>
      </c>
      <c r="J97" s="68">
        <f t="shared" si="16"/>
        <v>110.34691358024691</v>
      </c>
      <c r="K97" s="32"/>
      <c r="L97" s="32"/>
      <c r="M97" s="32"/>
      <c r="N97" s="32"/>
      <c r="O97" s="32"/>
      <c r="P97" s="32"/>
      <c r="Q97" s="32"/>
      <c r="R97" s="32"/>
    </row>
    <row r="98" spans="1:18" s="41" customFormat="1" x14ac:dyDescent="0.2">
      <c r="A98" s="132"/>
      <c r="B98" s="129">
        <v>372</v>
      </c>
      <c r="C98" s="122"/>
      <c r="D98" s="142" t="s">
        <v>155</v>
      </c>
      <c r="E98" s="182">
        <f>E99+E100</f>
        <v>14978.47</v>
      </c>
      <c r="F98" s="182">
        <f t="shared" ref="F98:H98" si="17">F100+F99</f>
        <v>0</v>
      </c>
      <c r="G98" s="182">
        <v>0</v>
      </c>
      <c r="H98" s="182">
        <f t="shared" si="17"/>
        <v>16982.39</v>
      </c>
      <c r="I98" s="66">
        <f t="shared" si="14"/>
        <v>113.37866951698004</v>
      </c>
      <c r="J98" s="68"/>
      <c r="K98" s="40"/>
      <c r="L98" s="40"/>
      <c r="M98" s="40"/>
      <c r="N98" s="40"/>
      <c r="O98" s="40"/>
      <c r="P98" s="40"/>
      <c r="Q98" s="40"/>
      <c r="R98" s="40"/>
    </row>
    <row r="99" spans="1:18" s="41" customFormat="1" x14ac:dyDescent="0.2">
      <c r="A99" s="139"/>
      <c r="B99" s="216">
        <v>3721</v>
      </c>
      <c r="C99" s="126"/>
      <c r="D99" s="217" t="s">
        <v>199</v>
      </c>
      <c r="E99" s="218">
        <v>0</v>
      </c>
      <c r="F99" s="195"/>
      <c r="G99" s="195"/>
      <c r="H99" s="218">
        <v>0</v>
      </c>
      <c r="I99" s="66">
        <v>0</v>
      </c>
      <c r="J99" s="68"/>
      <c r="K99" s="40"/>
      <c r="L99" s="40"/>
      <c r="M99" s="40"/>
      <c r="N99" s="40"/>
      <c r="O99" s="40"/>
      <c r="P99" s="40"/>
      <c r="Q99" s="40"/>
      <c r="R99" s="40"/>
    </row>
    <row r="100" spans="1:18" s="35" customFormat="1" x14ac:dyDescent="0.2">
      <c r="A100" s="20"/>
      <c r="B100" s="26">
        <v>3722</v>
      </c>
      <c r="C100" s="36"/>
      <c r="D100" s="24" t="s">
        <v>156</v>
      </c>
      <c r="E100" s="194">
        <v>14978.47</v>
      </c>
      <c r="F100" s="195"/>
      <c r="G100" s="195"/>
      <c r="H100" s="194">
        <v>16982.39</v>
      </c>
      <c r="I100" s="65">
        <f>SUM(H100/E100*100)</f>
        <v>113.37866951698004</v>
      </c>
      <c r="J100" s="68"/>
      <c r="K100" s="34"/>
      <c r="L100" s="34"/>
      <c r="M100" s="34"/>
      <c r="N100" s="34"/>
      <c r="O100" s="34"/>
      <c r="P100" s="34"/>
      <c r="Q100" s="34"/>
      <c r="R100" s="34"/>
    </row>
    <row r="101" spans="1:18" s="35" customFormat="1" x14ac:dyDescent="0.2">
      <c r="A101" s="70"/>
      <c r="B101" s="91" t="s">
        <v>170</v>
      </c>
      <c r="C101" s="70"/>
      <c r="D101" s="151" t="s">
        <v>171</v>
      </c>
      <c r="E101" s="387">
        <f>E102</f>
        <v>732.7</v>
      </c>
      <c r="F101" s="387">
        <v>1669.01</v>
      </c>
      <c r="G101" s="387">
        <v>1669.01</v>
      </c>
      <c r="H101" s="193">
        <f>H102</f>
        <v>708.51</v>
      </c>
      <c r="I101" s="71">
        <v>0</v>
      </c>
      <c r="J101" s="68">
        <f t="shared" si="16"/>
        <v>42.450914014895055</v>
      </c>
      <c r="K101" s="34"/>
      <c r="L101" s="34"/>
      <c r="M101" s="34"/>
      <c r="N101" s="34"/>
      <c r="O101" s="34"/>
      <c r="P101" s="34"/>
      <c r="Q101" s="34"/>
      <c r="R101" s="34"/>
    </row>
    <row r="102" spans="1:18" s="35" customFormat="1" x14ac:dyDescent="0.2">
      <c r="A102" s="132"/>
      <c r="B102" s="129">
        <v>381</v>
      </c>
      <c r="C102" s="122"/>
      <c r="D102" s="142" t="s">
        <v>164</v>
      </c>
      <c r="E102" s="182">
        <f>E103</f>
        <v>732.7</v>
      </c>
      <c r="F102" s="183"/>
      <c r="G102" s="183"/>
      <c r="H102" s="182">
        <f>H103</f>
        <v>708.51</v>
      </c>
      <c r="I102" s="66">
        <v>0</v>
      </c>
      <c r="J102" s="68"/>
      <c r="K102" s="34"/>
      <c r="L102" s="34"/>
      <c r="M102" s="34"/>
      <c r="N102" s="34"/>
      <c r="O102" s="34"/>
      <c r="P102" s="34"/>
      <c r="Q102" s="34"/>
      <c r="R102" s="34"/>
    </row>
    <row r="103" spans="1:18" s="35" customFormat="1" x14ac:dyDescent="0.2">
      <c r="A103" s="20"/>
      <c r="B103" s="26">
        <v>3812</v>
      </c>
      <c r="C103" s="36"/>
      <c r="D103" s="24" t="s">
        <v>172</v>
      </c>
      <c r="E103" s="194">
        <v>732.7</v>
      </c>
      <c r="F103" s="195"/>
      <c r="G103" s="195"/>
      <c r="H103" s="194">
        <v>708.51</v>
      </c>
      <c r="I103" s="65">
        <v>0</v>
      </c>
      <c r="J103" s="68"/>
      <c r="K103" s="34"/>
      <c r="L103" s="34"/>
      <c r="M103" s="34"/>
      <c r="N103" s="34"/>
      <c r="O103" s="34"/>
      <c r="P103" s="34"/>
      <c r="Q103" s="34"/>
      <c r="R103" s="34"/>
    </row>
    <row r="104" spans="1:18" s="33" customFormat="1" x14ac:dyDescent="0.2">
      <c r="A104" s="67">
        <v>4</v>
      </c>
      <c r="B104" s="460" t="s">
        <v>13</v>
      </c>
      <c r="C104" s="461"/>
      <c r="D104" s="462"/>
      <c r="E104" s="204">
        <f>E105</f>
        <v>16886.97</v>
      </c>
      <c r="F104" s="204">
        <f t="shared" ref="F104:H104" si="18">F105</f>
        <v>18991.73</v>
      </c>
      <c r="G104" s="204">
        <f t="shared" si="18"/>
        <v>25529.23</v>
      </c>
      <c r="H104" s="204">
        <f t="shared" si="18"/>
        <v>20078.88</v>
      </c>
      <c r="I104" s="68">
        <f>SUM(H104/E104*100)</f>
        <v>118.9016146768781</v>
      </c>
      <c r="J104" s="68">
        <f t="shared" si="16"/>
        <v>78.650550760833767</v>
      </c>
      <c r="K104" s="32"/>
      <c r="L104" s="32"/>
      <c r="M104" s="32"/>
      <c r="N104" s="32"/>
      <c r="O104" s="32"/>
      <c r="P104" s="32"/>
      <c r="Q104" s="32"/>
      <c r="R104" s="32"/>
    </row>
    <row r="105" spans="1:18" s="33" customFormat="1" x14ac:dyDescent="0.2">
      <c r="A105" s="70"/>
      <c r="B105" s="91">
        <v>42</v>
      </c>
      <c r="C105" s="70"/>
      <c r="D105" s="92" t="s">
        <v>10</v>
      </c>
      <c r="E105" s="193">
        <f>E108+E112</f>
        <v>16886.97</v>
      </c>
      <c r="F105" s="170">
        <v>18991.73</v>
      </c>
      <c r="G105" s="170">
        <v>25529.23</v>
      </c>
      <c r="H105" s="193">
        <f>H108+H112+H106</f>
        <v>20078.88</v>
      </c>
      <c r="I105" s="71">
        <f>SUM(H105/E105*100)</f>
        <v>118.9016146768781</v>
      </c>
      <c r="J105" s="68">
        <f t="shared" si="16"/>
        <v>78.650550760833767</v>
      </c>
      <c r="K105" s="32"/>
      <c r="L105" s="32"/>
      <c r="M105" s="32"/>
      <c r="N105" s="32"/>
      <c r="O105" s="32"/>
      <c r="P105" s="32"/>
      <c r="Q105" s="32"/>
      <c r="R105" s="32"/>
    </row>
    <row r="106" spans="1:18" s="33" customFormat="1" x14ac:dyDescent="0.2">
      <c r="A106" s="409"/>
      <c r="B106" s="410" t="s">
        <v>338</v>
      </c>
      <c r="C106" s="409"/>
      <c r="D106" s="411" t="s">
        <v>335</v>
      </c>
      <c r="E106" s="171">
        <v>0</v>
      </c>
      <c r="F106" s="171"/>
      <c r="G106" s="171"/>
      <c r="H106" s="171">
        <f>H107</f>
        <v>6537.5</v>
      </c>
      <c r="I106" s="71">
        <v>0</v>
      </c>
      <c r="J106" s="68"/>
      <c r="K106" s="32"/>
      <c r="L106" s="32"/>
      <c r="M106" s="32"/>
      <c r="N106" s="32"/>
      <c r="O106" s="32"/>
      <c r="P106" s="32"/>
      <c r="Q106" s="32"/>
      <c r="R106" s="32"/>
    </row>
    <row r="107" spans="1:18" s="33" customFormat="1" x14ac:dyDescent="0.2">
      <c r="A107" s="21"/>
      <c r="B107" s="27" t="s">
        <v>339</v>
      </c>
      <c r="C107" s="21"/>
      <c r="D107" s="412" t="s">
        <v>340</v>
      </c>
      <c r="E107" s="176">
        <v>0</v>
      </c>
      <c r="F107" s="176"/>
      <c r="G107" s="176"/>
      <c r="H107" s="176">
        <v>6537.5</v>
      </c>
      <c r="I107" s="71">
        <v>0</v>
      </c>
      <c r="J107" s="68"/>
      <c r="K107" s="32"/>
      <c r="L107" s="32"/>
      <c r="M107" s="32"/>
      <c r="N107" s="32"/>
      <c r="O107" s="32"/>
      <c r="P107" s="32"/>
      <c r="Q107" s="32"/>
      <c r="R107" s="32"/>
    </row>
    <row r="108" spans="1:18" s="43" customFormat="1" x14ac:dyDescent="0.2">
      <c r="A108" s="139"/>
      <c r="B108" s="138">
        <v>422</v>
      </c>
      <c r="C108" s="139"/>
      <c r="D108" s="132" t="s">
        <v>36</v>
      </c>
      <c r="E108" s="182">
        <f>SUM(E109:E111)</f>
        <v>12468.29</v>
      </c>
      <c r="F108" s="182" t="s">
        <v>202</v>
      </c>
      <c r="G108" s="182"/>
      <c r="H108" s="182">
        <f>SUM(H109:H111)</f>
        <v>11491.85</v>
      </c>
      <c r="I108" s="66">
        <f>SUM(H108/E108*100)</f>
        <v>92.168613338316646</v>
      </c>
      <c r="J108" s="68"/>
      <c r="K108" s="42"/>
      <c r="L108" s="42"/>
      <c r="M108" s="42"/>
      <c r="N108" s="42"/>
      <c r="O108" s="42"/>
      <c r="P108" s="42"/>
      <c r="Q108" s="42"/>
      <c r="R108" s="42"/>
    </row>
    <row r="109" spans="1:18" s="45" customFormat="1" x14ac:dyDescent="0.2">
      <c r="A109" s="20"/>
      <c r="B109" s="19" t="s">
        <v>86</v>
      </c>
      <c r="C109" s="20"/>
      <c r="D109" s="20" t="s">
        <v>87</v>
      </c>
      <c r="E109" s="194">
        <v>9504</v>
      </c>
      <c r="F109" s="195"/>
      <c r="G109" s="195"/>
      <c r="H109" s="194">
        <v>10598.67</v>
      </c>
      <c r="I109" s="137">
        <f>SUM(H109/E109*100)</f>
        <v>111.51799242424244</v>
      </c>
      <c r="J109" s="68"/>
      <c r="K109" s="44"/>
      <c r="L109" s="44"/>
      <c r="M109" s="44"/>
      <c r="N109" s="44"/>
      <c r="O109" s="44"/>
      <c r="P109" s="44"/>
      <c r="Q109" s="44"/>
      <c r="R109" s="44"/>
    </row>
    <row r="110" spans="1:18" s="45" customFormat="1" x14ac:dyDescent="0.2">
      <c r="A110" s="20"/>
      <c r="B110" s="19" t="s">
        <v>200</v>
      </c>
      <c r="C110" s="20"/>
      <c r="D110" s="20" t="s">
        <v>201</v>
      </c>
      <c r="E110" s="194">
        <v>2120</v>
      </c>
      <c r="F110" s="195"/>
      <c r="G110" s="195"/>
      <c r="H110" s="194">
        <v>0</v>
      </c>
      <c r="I110" s="137">
        <v>0</v>
      </c>
      <c r="J110" s="68"/>
      <c r="K110" s="44"/>
      <c r="L110" s="44"/>
      <c r="M110" s="44"/>
      <c r="N110" s="44"/>
      <c r="O110" s="44"/>
      <c r="P110" s="44"/>
      <c r="Q110" s="44"/>
      <c r="R110" s="44"/>
    </row>
    <row r="111" spans="1:18" s="33" customFormat="1" ht="18" customHeight="1" x14ac:dyDescent="0.2">
      <c r="A111" s="21"/>
      <c r="B111" s="27" t="s">
        <v>173</v>
      </c>
      <c r="C111" s="37"/>
      <c r="D111" s="24" t="s">
        <v>161</v>
      </c>
      <c r="E111" s="174">
        <v>844.29</v>
      </c>
      <c r="F111" s="175"/>
      <c r="G111" s="175"/>
      <c r="H111" s="174">
        <v>893.18</v>
      </c>
      <c r="I111" s="137">
        <f>SUM(H111/E111*100)</f>
        <v>105.79066434518944</v>
      </c>
      <c r="J111" s="68"/>
      <c r="K111" s="32"/>
      <c r="L111" s="32"/>
      <c r="M111" s="32"/>
      <c r="N111" s="32"/>
      <c r="O111" s="32"/>
      <c r="P111" s="32"/>
      <c r="Q111" s="32"/>
      <c r="R111" s="32"/>
    </row>
    <row r="112" spans="1:18" s="33" customFormat="1" ht="18" customHeight="1" x14ac:dyDescent="0.2">
      <c r="A112" s="139"/>
      <c r="B112" s="146" t="s">
        <v>126</v>
      </c>
      <c r="C112" s="144"/>
      <c r="D112" s="145" t="s">
        <v>127</v>
      </c>
      <c r="E112" s="205">
        <f>E113</f>
        <v>4418.68</v>
      </c>
      <c r="F112" s="206"/>
      <c r="G112" s="206"/>
      <c r="H112" s="205">
        <f>H113</f>
        <v>2049.5300000000002</v>
      </c>
      <c r="I112" s="137">
        <f>SUM(H112/E112*100)</f>
        <v>46.383309042519485</v>
      </c>
      <c r="J112" s="68"/>
      <c r="K112" s="32"/>
      <c r="L112" s="32"/>
      <c r="M112" s="32"/>
      <c r="N112" s="32"/>
      <c r="O112" s="32"/>
      <c r="P112" s="32"/>
      <c r="Q112" s="32"/>
      <c r="R112" s="32"/>
    </row>
    <row r="113" spans="1:18" s="33" customFormat="1" ht="18" customHeight="1" x14ac:dyDescent="0.2">
      <c r="A113" s="21"/>
      <c r="B113" s="27" t="s">
        <v>128</v>
      </c>
      <c r="C113" s="37"/>
      <c r="D113" s="24" t="s">
        <v>129</v>
      </c>
      <c r="E113" s="174">
        <v>4418.68</v>
      </c>
      <c r="F113" s="175"/>
      <c r="G113" s="175"/>
      <c r="H113" s="174">
        <v>2049.5300000000002</v>
      </c>
      <c r="I113" s="137">
        <f>SUM(H113/E113*100)</f>
        <v>46.383309042519485</v>
      </c>
      <c r="J113" s="68"/>
      <c r="K113" s="32"/>
      <c r="L113" s="32"/>
      <c r="M113" s="32"/>
      <c r="N113" s="32"/>
      <c r="O113" s="32"/>
      <c r="P113" s="32"/>
      <c r="Q113" s="32"/>
      <c r="R113" s="32"/>
    </row>
    <row r="114" spans="1:18" x14ac:dyDescent="0.2">
      <c r="A114" s="451" t="s">
        <v>138</v>
      </c>
      <c r="B114" s="452"/>
      <c r="C114" s="452"/>
      <c r="D114" s="453"/>
      <c r="E114" s="207">
        <f>E49+E104</f>
        <v>1529900.72</v>
      </c>
      <c r="F114" s="207">
        <f>F49+F104</f>
        <v>1900042.4000000001</v>
      </c>
      <c r="G114" s="207">
        <f>G49+G104</f>
        <v>1916863.3</v>
      </c>
      <c r="H114" s="207">
        <f>H49+H104</f>
        <v>1876497.6499999997</v>
      </c>
      <c r="I114" s="87">
        <f>SUM(F114/E114*100)</f>
        <v>124.19383657784017</v>
      </c>
      <c r="J114" s="68">
        <f t="shared" ref="J114" si="19">SUM(H114/G114*100)</f>
        <v>97.894182125558956</v>
      </c>
    </row>
    <row r="115" spans="1:18" x14ac:dyDescent="0.2">
      <c r="A115" s="83" t="s">
        <v>108</v>
      </c>
      <c r="B115" s="448" t="s">
        <v>179</v>
      </c>
      <c r="C115" s="449"/>
      <c r="D115" s="450"/>
      <c r="E115" s="185">
        <f>SUM(E116)</f>
        <v>14047.64</v>
      </c>
      <c r="F115" s="185">
        <f t="shared" ref="F115:H115" si="20">SUM(F116)</f>
        <v>3719.04</v>
      </c>
      <c r="G115" s="185">
        <f t="shared" si="20"/>
        <v>3719.04</v>
      </c>
      <c r="H115" s="185">
        <f t="shared" si="20"/>
        <v>3719.04</v>
      </c>
      <c r="I115" s="84">
        <f>SUM(F115/E115*100)</f>
        <v>26.474482546534507</v>
      </c>
      <c r="J115" s="68">
        <f>SUM(H115/G115*100)</f>
        <v>100</v>
      </c>
    </row>
    <row r="116" spans="1:18" x14ac:dyDescent="0.2">
      <c r="A116" s="85"/>
      <c r="B116" s="85" t="s">
        <v>109</v>
      </c>
      <c r="C116" s="85"/>
      <c r="D116" s="86" t="s">
        <v>27</v>
      </c>
      <c r="E116" s="186">
        <f t="shared" ref="E116" si="21">SUM(E118)</f>
        <v>14047.64</v>
      </c>
      <c r="F116" s="186">
        <v>3719.04</v>
      </c>
      <c r="G116" s="186">
        <v>3719.04</v>
      </c>
      <c r="H116" s="186">
        <f>SUM(H118)</f>
        <v>3719.04</v>
      </c>
      <c r="I116" s="87">
        <v>0</v>
      </c>
      <c r="J116" s="68">
        <f>SUM(H116/G116*100)</f>
        <v>100</v>
      </c>
    </row>
    <row r="117" spans="1:18" x14ac:dyDescent="0.2">
      <c r="A117" s="136"/>
      <c r="B117" s="136" t="s">
        <v>110</v>
      </c>
      <c r="C117" s="136"/>
      <c r="D117" s="155" t="s">
        <v>176</v>
      </c>
      <c r="E117" s="188">
        <f>E118</f>
        <v>14047.64</v>
      </c>
      <c r="F117" s="189">
        <v>0</v>
      </c>
      <c r="G117" s="189"/>
      <c r="H117" s="188">
        <v>0</v>
      </c>
      <c r="I117" s="90">
        <v>0</v>
      </c>
      <c r="J117" s="68"/>
    </row>
    <row r="118" spans="1:18" x14ac:dyDescent="0.2">
      <c r="A118" s="154"/>
      <c r="B118" s="154" t="s">
        <v>175</v>
      </c>
      <c r="C118" s="154"/>
      <c r="D118" s="155" t="s">
        <v>176</v>
      </c>
      <c r="E118" s="190">
        <v>14047.64</v>
      </c>
      <c r="F118" s="191">
        <v>0</v>
      </c>
      <c r="G118" s="191"/>
      <c r="H118" s="190">
        <v>3719.04</v>
      </c>
      <c r="I118" s="90">
        <v>0</v>
      </c>
      <c r="J118" s="68"/>
    </row>
  </sheetData>
  <mergeCells count="14">
    <mergeCell ref="A2:J2"/>
    <mergeCell ref="B115:D115"/>
    <mergeCell ref="A114:D114"/>
    <mergeCell ref="A1:J1"/>
    <mergeCell ref="A5:D5"/>
    <mergeCell ref="A3:J3"/>
    <mergeCell ref="A46:J46"/>
    <mergeCell ref="A48:D48"/>
    <mergeCell ref="B6:D6"/>
    <mergeCell ref="B41:D41"/>
    <mergeCell ref="B49:D49"/>
    <mergeCell ref="B104:D104"/>
    <mergeCell ref="B36:D36"/>
    <mergeCell ref="A40:D40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9"/>
  <sheetViews>
    <sheetView zoomScaleNormal="100" workbookViewId="0">
      <selection activeCell="A2" sqref="A2:I2"/>
    </sheetView>
  </sheetViews>
  <sheetFormatPr defaultRowHeight="12.75" x14ac:dyDescent="0.2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6" width="13.5703125" customWidth="1"/>
    <col min="7" max="7" width="13" customWidth="1"/>
    <col min="9" max="9" width="9.85546875" customWidth="1"/>
  </cols>
  <sheetData>
    <row r="1" spans="1:9" ht="15.75" x14ac:dyDescent="0.2">
      <c r="A1" s="466"/>
      <c r="B1" s="466"/>
      <c r="C1" s="466"/>
      <c r="D1" s="466"/>
      <c r="E1" s="466"/>
      <c r="F1" s="466"/>
      <c r="G1" s="466"/>
      <c r="H1" s="466"/>
      <c r="I1" s="466"/>
    </row>
    <row r="2" spans="1:9" ht="15.75" customHeight="1" x14ac:dyDescent="0.2">
      <c r="A2" s="467" t="s">
        <v>263</v>
      </c>
      <c r="B2" s="467"/>
      <c r="C2" s="467"/>
      <c r="D2" s="467"/>
      <c r="E2" s="467"/>
      <c r="F2" s="467"/>
      <c r="G2" s="467"/>
      <c r="H2" s="467"/>
      <c r="I2" s="467"/>
    </row>
    <row r="3" spans="1:9" ht="15.7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</row>
    <row r="4" spans="1:9" ht="45" x14ac:dyDescent="0.2">
      <c r="A4" s="93" t="s">
        <v>177</v>
      </c>
      <c r="B4" s="152" t="s">
        <v>163</v>
      </c>
      <c r="C4" s="94" t="s">
        <v>6</v>
      </c>
      <c r="D4" s="56" t="s">
        <v>292</v>
      </c>
      <c r="E4" s="56" t="s">
        <v>293</v>
      </c>
      <c r="F4" s="111" t="s">
        <v>294</v>
      </c>
      <c r="G4" s="111" t="s">
        <v>295</v>
      </c>
      <c r="H4" s="29" t="s">
        <v>145</v>
      </c>
      <c r="I4" s="29" t="s">
        <v>68</v>
      </c>
    </row>
    <row r="5" spans="1:9" x14ac:dyDescent="0.2">
      <c r="A5" s="468">
        <v>1</v>
      </c>
      <c r="B5" s="469"/>
      <c r="C5" s="470"/>
      <c r="D5" s="114">
        <v>2</v>
      </c>
      <c r="E5" s="114">
        <v>3</v>
      </c>
      <c r="F5" s="119">
        <v>4</v>
      </c>
      <c r="G5" s="119">
        <v>5</v>
      </c>
      <c r="H5" s="112" t="s">
        <v>321</v>
      </c>
      <c r="I5" s="112" t="s">
        <v>320</v>
      </c>
    </row>
    <row r="6" spans="1:9" ht="31.5" customHeight="1" x14ac:dyDescent="0.2">
      <c r="A6" s="463" t="s">
        <v>136</v>
      </c>
      <c r="B6" s="464"/>
      <c r="C6" s="465"/>
      <c r="D6" s="471"/>
      <c r="E6" s="472"/>
      <c r="F6" s="472"/>
      <c r="G6" s="472"/>
      <c r="H6" s="472"/>
      <c r="I6" s="473"/>
    </row>
    <row r="7" spans="1:9" ht="15.75" customHeight="1" x14ac:dyDescent="0.2">
      <c r="A7" s="97">
        <v>1</v>
      </c>
      <c r="B7" s="97"/>
      <c r="C7" s="98" t="s">
        <v>131</v>
      </c>
      <c r="D7" s="169">
        <f>D8+D9</f>
        <v>91767.88</v>
      </c>
      <c r="E7" s="169">
        <f>E8+E9</f>
        <v>85284.46</v>
      </c>
      <c r="F7" s="169">
        <f t="shared" ref="F7:G7" si="0">F8+F9</f>
        <v>99773.84</v>
      </c>
      <c r="G7" s="169">
        <f t="shared" si="0"/>
        <v>96620.2</v>
      </c>
      <c r="H7" s="81">
        <f>G7/D7*100</f>
        <v>105.28760171859695</v>
      </c>
      <c r="I7" s="108">
        <f>G7/F7*100</f>
        <v>96.839211560866062</v>
      </c>
    </row>
    <row r="8" spans="1:9" ht="15" x14ac:dyDescent="0.2">
      <c r="A8" s="103"/>
      <c r="B8" s="103">
        <v>13</v>
      </c>
      <c r="C8" s="104" t="s">
        <v>178</v>
      </c>
      <c r="D8" s="221">
        <v>54015.96</v>
      </c>
      <c r="E8" s="222">
        <v>72151.08</v>
      </c>
      <c r="F8" s="222">
        <v>79869.98</v>
      </c>
      <c r="G8" s="222">
        <v>79869.98</v>
      </c>
      <c r="H8" s="81">
        <f t="shared" ref="H8:H13" si="1">G8/D8*100</f>
        <v>147.8636684416976</v>
      </c>
      <c r="I8" s="108">
        <f t="shared" ref="I8:I39" si="2">G8/F8*100</f>
        <v>100</v>
      </c>
    </row>
    <row r="9" spans="1:9" ht="30" x14ac:dyDescent="0.2">
      <c r="A9" s="103"/>
      <c r="B9" s="103">
        <v>11</v>
      </c>
      <c r="C9" s="104" t="s">
        <v>210</v>
      </c>
      <c r="D9" s="221">
        <v>37751.919999999998</v>
      </c>
      <c r="E9" s="222">
        <v>13133.38</v>
      </c>
      <c r="F9" s="222">
        <v>19903.86</v>
      </c>
      <c r="G9" s="222">
        <v>16750.22</v>
      </c>
      <c r="H9" s="81">
        <f t="shared" si="1"/>
        <v>44.369187050618883</v>
      </c>
      <c r="I9" s="108">
        <f t="shared" si="2"/>
        <v>84.155636142939116</v>
      </c>
    </row>
    <row r="10" spans="1:9" ht="15" x14ac:dyDescent="0.2">
      <c r="A10" s="237">
        <v>5</v>
      </c>
      <c r="B10" s="237" t="s">
        <v>202</v>
      </c>
      <c r="C10" s="238" t="s">
        <v>310</v>
      </c>
      <c r="D10" s="236">
        <f>D12+D11</f>
        <v>23937.279999999999</v>
      </c>
      <c r="E10" s="236">
        <f>E12+E11</f>
        <v>20890.080000000002</v>
      </c>
      <c r="F10" s="236">
        <f>F12+F11</f>
        <v>23221.599999999999</v>
      </c>
      <c r="G10" s="236">
        <f>G12+G11</f>
        <v>21909.07</v>
      </c>
      <c r="H10" s="81">
        <f t="shared" si="1"/>
        <v>91.52698218009732</v>
      </c>
      <c r="I10" s="108">
        <f t="shared" si="2"/>
        <v>94.347805491439004</v>
      </c>
    </row>
    <row r="11" spans="1:9" s="390" customFormat="1" ht="15" x14ac:dyDescent="0.2">
      <c r="A11" s="103"/>
      <c r="B11" s="103">
        <v>52</v>
      </c>
      <c r="C11" s="104" t="s">
        <v>311</v>
      </c>
      <c r="D11" s="389">
        <v>0</v>
      </c>
      <c r="E11" s="389">
        <v>2548.5100000000002</v>
      </c>
      <c r="F11" s="389">
        <v>2839.74</v>
      </c>
      <c r="G11" s="389">
        <v>2839.74</v>
      </c>
      <c r="H11" s="81" t="e">
        <f t="shared" si="1"/>
        <v>#DIV/0!</v>
      </c>
      <c r="I11" s="108">
        <f t="shared" si="2"/>
        <v>100</v>
      </c>
    </row>
    <row r="12" spans="1:9" ht="15" x14ac:dyDescent="0.2">
      <c r="A12" s="103"/>
      <c r="B12" s="103">
        <v>57</v>
      </c>
      <c r="C12" s="104" t="s">
        <v>211</v>
      </c>
      <c r="D12" s="221">
        <v>23937.279999999999</v>
      </c>
      <c r="E12" s="222">
        <v>18341.57</v>
      </c>
      <c r="F12" s="222">
        <v>20381.86</v>
      </c>
      <c r="G12" s="222">
        <v>19069.330000000002</v>
      </c>
      <c r="H12" s="81">
        <f t="shared" si="1"/>
        <v>79.663729546548325</v>
      </c>
      <c r="I12" s="108">
        <f t="shared" si="2"/>
        <v>93.560303132295104</v>
      </c>
    </row>
    <row r="13" spans="1:9" ht="15" x14ac:dyDescent="0.2">
      <c r="A13" s="237">
        <v>2</v>
      </c>
      <c r="B13" s="237" t="s">
        <v>202</v>
      </c>
      <c r="C13" s="238" t="s">
        <v>134</v>
      </c>
      <c r="D13" s="236">
        <f>D14</f>
        <v>9988.6299999999992</v>
      </c>
      <c r="E13" s="236">
        <f>E14</f>
        <v>5160</v>
      </c>
      <c r="F13" s="236">
        <f>F14</f>
        <v>5160</v>
      </c>
      <c r="G13" s="236">
        <f>G14</f>
        <v>9334.7099999999991</v>
      </c>
      <c r="H13" s="81">
        <f t="shared" si="1"/>
        <v>93.453356466302182</v>
      </c>
      <c r="I13" s="108">
        <f t="shared" si="2"/>
        <v>180.90523255813952</v>
      </c>
    </row>
    <row r="14" spans="1:9" ht="15.75" customHeight="1" x14ac:dyDescent="0.2">
      <c r="A14" s="103"/>
      <c r="B14" s="103">
        <v>211</v>
      </c>
      <c r="C14" s="104" t="s">
        <v>30</v>
      </c>
      <c r="D14" s="221">
        <v>9988.6299999999992</v>
      </c>
      <c r="E14" s="222">
        <v>5160</v>
      </c>
      <c r="F14" s="222">
        <v>5160</v>
      </c>
      <c r="G14" s="222">
        <v>9334.7099999999991</v>
      </c>
      <c r="H14" s="81">
        <f t="shared" ref="H14:H29" si="3">G14/D14*100</f>
        <v>93.453356466302182</v>
      </c>
      <c r="I14" s="108">
        <f t="shared" si="2"/>
        <v>180.90523255813952</v>
      </c>
    </row>
    <row r="15" spans="1:9" ht="15.75" customHeight="1" x14ac:dyDescent="0.2">
      <c r="A15" s="102">
        <v>3</v>
      </c>
      <c r="B15" s="99"/>
      <c r="C15" s="98" t="s">
        <v>133</v>
      </c>
      <c r="D15" s="223">
        <f>D16</f>
        <v>4224.97</v>
      </c>
      <c r="E15" s="223">
        <f>E16</f>
        <v>6750</v>
      </c>
      <c r="F15" s="223">
        <f>F16</f>
        <v>6750</v>
      </c>
      <c r="G15" s="223">
        <f>G16</f>
        <v>6147.38</v>
      </c>
      <c r="H15" s="81">
        <f t="shared" si="3"/>
        <v>145.50115148746619</v>
      </c>
      <c r="I15" s="108">
        <f t="shared" si="2"/>
        <v>91.072296296296301</v>
      </c>
    </row>
    <row r="16" spans="1:9" ht="15" x14ac:dyDescent="0.2">
      <c r="A16" s="96"/>
      <c r="B16" s="105">
        <v>311</v>
      </c>
      <c r="C16" s="104" t="s">
        <v>28</v>
      </c>
      <c r="D16" s="224">
        <v>4224.97</v>
      </c>
      <c r="E16" s="224">
        <v>6750</v>
      </c>
      <c r="F16" s="224">
        <v>6750</v>
      </c>
      <c r="G16" s="224">
        <v>6147.38</v>
      </c>
      <c r="H16" s="81">
        <f t="shared" si="3"/>
        <v>145.50115148746619</v>
      </c>
      <c r="I16" s="108">
        <f t="shared" si="2"/>
        <v>91.072296296296301</v>
      </c>
    </row>
    <row r="17" spans="1:9" ht="13.5" customHeight="1" x14ac:dyDescent="0.2">
      <c r="A17" s="102">
        <v>4</v>
      </c>
      <c r="B17" s="99"/>
      <c r="C17" s="98" t="s">
        <v>132</v>
      </c>
      <c r="D17" s="223">
        <f>D18</f>
        <v>53846.19</v>
      </c>
      <c r="E17" s="223">
        <f>E18</f>
        <v>67000</v>
      </c>
      <c r="F17" s="223">
        <f>F18</f>
        <v>67000</v>
      </c>
      <c r="G17" s="223">
        <f>G18</f>
        <v>62530.02</v>
      </c>
      <c r="H17" s="81">
        <f t="shared" si="3"/>
        <v>116.12710202894576</v>
      </c>
      <c r="I17" s="108">
        <f t="shared" si="2"/>
        <v>93.328388059701481</v>
      </c>
    </row>
    <row r="18" spans="1:9" ht="14.25" customHeight="1" x14ac:dyDescent="0.2">
      <c r="A18" s="95"/>
      <c r="B18" s="103">
        <v>431</v>
      </c>
      <c r="C18" s="104" t="s">
        <v>29</v>
      </c>
      <c r="D18" s="221">
        <v>53846.19</v>
      </c>
      <c r="E18" s="225">
        <v>67000</v>
      </c>
      <c r="F18" s="225">
        <v>67000</v>
      </c>
      <c r="G18" s="225">
        <v>62530.02</v>
      </c>
      <c r="H18" s="81">
        <f t="shared" si="3"/>
        <v>116.12710202894576</v>
      </c>
      <c r="I18" s="108">
        <f t="shared" si="2"/>
        <v>93.328388059701481</v>
      </c>
    </row>
    <row r="19" spans="1:9" ht="13.5" customHeight="1" x14ac:dyDescent="0.2">
      <c r="A19" s="102">
        <v>5</v>
      </c>
      <c r="B19" s="99"/>
      <c r="C19" s="98" t="s">
        <v>135</v>
      </c>
      <c r="D19" s="223">
        <f>D20</f>
        <v>1266390.31</v>
      </c>
      <c r="E19" s="223">
        <f>E20</f>
        <v>1608389.62</v>
      </c>
      <c r="F19" s="223">
        <f>F20</f>
        <v>1608389.62</v>
      </c>
      <c r="G19" s="223">
        <f>G20</f>
        <v>1582707.88</v>
      </c>
      <c r="H19" s="81">
        <f t="shared" si="3"/>
        <v>124.97788932071028</v>
      </c>
      <c r="I19" s="108">
        <f t="shared" si="2"/>
        <v>98.403263756452233</v>
      </c>
    </row>
    <row r="20" spans="1:9" ht="14.25" customHeight="1" x14ac:dyDescent="0.2">
      <c r="A20" s="96"/>
      <c r="B20" s="105">
        <v>521</v>
      </c>
      <c r="C20" s="104" t="s">
        <v>203</v>
      </c>
      <c r="D20" s="224">
        <v>1266390.31</v>
      </c>
      <c r="E20" s="224">
        <v>1608389.62</v>
      </c>
      <c r="F20" s="224">
        <v>1608389.62</v>
      </c>
      <c r="G20" s="224">
        <v>1582707.88</v>
      </c>
      <c r="H20" s="81">
        <f t="shared" si="3"/>
        <v>124.97788932071028</v>
      </c>
      <c r="I20" s="108">
        <f t="shared" si="2"/>
        <v>98.403263756452233</v>
      </c>
    </row>
    <row r="21" spans="1:9" ht="15" x14ac:dyDescent="0.2">
      <c r="A21" s="102">
        <v>5</v>
      </c>
      <c r="B21" s="100"/>
      <c r="C21" s="101" t="s">
        <v>135</v>
      </c>
      <c r="D21" s="169">
        <f>D22</f>
        <v>39518.730000000003</v>
      </c>
      <c r="E21" s="169">
        <f>E22</f>
        <v>57900</v>
      </c>
      <c r="F21" s="169">
        <f>F22</f>
        <v>57900</v>
      </c>
      <c r="G21" s="169">
        <f>G22</f>
        <v>57678.3</v>
      </c>
      <c r="H21" s="81">
        <f t="shared" si="3"/>
        <v>145.95180563747874</v>
      </c>
      <c r="I21" s="108">
        <f t="shared" si="2"/>
        <v>99.617098445595857</v>
      </c>
    </row>
    <row r="22" spans="1:9" ht="15" x14ac:dyDescent="0.2">
      <c r="A22" s="96"/>
      <c r="B22" s="106" t="s">
        <v>204</v>
      </c>
      <c r="C22" s="107" t="s">
        <v>205</v>
      </c>
      <c r="D22" s="221">
        <v>39518.730000000003</v>
      </c>
      <c r="E22" s="221">
        <v>57900</v>
      </c>
      <c r="F22" s="221">
        <v>57900</v>
      </c>
      <c r="G22" s="221">
        <v>57678.3</v>
      </c>
      <c r="H22" s="81">
        <f t="shared" si="3"/>
        <v>145.95180563747874</v>
      </c>
      <c r="I22" s="108">
        <f t="shared" si="2"/>
        <v>99.617098445595857</v>
      </c>
    </row>
    <row r="23" spans="1:9" ht="15" x14ac:dyDescent="0.2">
      <c r="A23" s="102">
        <v>5</v>
      </c>
      <c r="B23" s="100"/>
      <c r="C23" s="101" t="s">
        <v>135</v>
      </c>
      <c r="D23" s="169">
        <f>D24</f>
        <v>28951.200000000001</v>
      </c>
      <c r="E23" s="169">
        <f>E24</f>
        <v>7238</v>
      </c>
      <c r="F23" s="169">
        <f>F24</f>
        <v>7238</v>
      </c>
      <c r="G23" s="169">
        <f>G24</f>
        <v>331.49</v>
      </c>
      <c r="H23" s="81">
        <f t="shared" si="3"/>
        <v>1.1449957169305591</v>
      </c>
      <c r="I23" s="108">
        <f t="shared" si="2"/>
        <v>4.5798563138988673</v>
      </c>
    </row>
    <row r="24" spans="1:9" ht="15" x14ac:dyDescent="0.2">
      <c r="A24" s="96"/>
      <c r="B24" s="106" t="s">
        <v>206</v>
      </c>
      <c r="C24" s="107" t="s">
        <v>207</v>
      </c>
      <c r="D24" s="221">
        <v>28951.200000000001</v>
      </c>
      <c r="E24" s="221">
        <v>7238</v>
      </c>
      <c r="F24" s="221">
        <v>7238</v>
      </c>
      <c r="G24" s="221">
        <v>331.49</v>
      </c>
      <c r="H24" s="81">
        <f t="shared" si="3"/>
        <v>1.1449957169305591</v>
      </c>
      <c r="I24" s="108">
        <f t="shared" si="2"/>
        <v>4.5798563138988673</v>
      </c>
    </row>
    <row r="25" spans="1:9" ht="15" x14ac:dyDescent="0.2">
      <c r="A25" s="102">
        <v>5</v>
      </c>
      <c r="B25" s="100"/>
      <c r="C25" s="101" t="s">
        <v>135</v>
      </c>
      <c r="D25" s="169">
        <f>D26</f>
        <v>0</v>
      </c>
      <c r="E25" s="169">
        <f>E26</f>
        <v>0</v>
      </c>
      <c r="F25" s="169">
        <f>F26</f>
        <v>0</v>
      </c>
      <c r="G25" s="169">
        <f>G26</f>
        <v>0</v>
      </c>
      <c r="H25" s="81">
        <v>0</v>
      </c>
      <c r="I25" s="108" t="e">
        <f t="shared" si="2"/>
        <v>#DIV/0!</v>
      </c>
    </row>
    <row r="26" spans="1:9" ht="31.5" customHeight="1" x14ac:dyDescent="0.2">
      <c r="A26" s="96"/>
      <c r="B26" s="106" t="s">
        <v>212</v>
      </c>
      <c r="C26" s="107" t="s">
        <v>213</v>
      </c>
      <c r="D26" s="221">
        <v>0</v>
      </c>
      <c r="E26" s="221">
        <v>0</v>
      </c>
      <c r="F26" s="221">
        <v>0</v>
      </c>
      <c r="G26" s="221">
        <v>0</v>
      </c>
      <c r="H26" s="81">
        <v>0</v>
      </c>
      <c r="I26" s="108" t="e">
        <f t="shared" si="2"/>
        <v>#DIV/0!</v>
      </c>
    </row>
    <row r="27" spans="1:9" ht="60" x14ac:dyDescent="0.2">
      <c r="A27" s="102">
        <v>7</v>
      </c>
      <c r="B27" s="226"/>
      <c r="C27" s="227" t="s">
        <v>162</v>
      </c>
      <c r="D27" s="169">
        <f>D28</f>
        <v>59.73</v>
      </c>
      <c r="E27" s="169">
        <f>E28</f>
        <v>0</v>
      </c>
      <c r="F27" s="169">
        <f>F28</f>
        <v>0</v>
      </c>
      <c r="G27" s="169">
        <f>G28</f>
        <v>0</v>
      </c>
      <c r="H27" s="81">
        <f t="shared" si="3"/>
        <v>0</v>
      </c>
      <c r="I27" s="108" t="e">
        <f t="shared" si="2"/>
        <v>#DIV/0!</v>
      </c>
    </row>
    <row r="28" spans="1:9" ht="30" x14ac:dyDescent="0.2">
      <c r="A28" s="228"/>
      <c r="B28" s="229" t="s">
        <v>208</v>
      </c>
      <c r="C28" s="230" t="s">
        <v>209</v>
      </c>
      <c r="D28" s="231">
        <v>59.73</v>
      </c>
      <c r="E28" s="231">
        <v>0</v>
      </c>
      <c r="F28" s="231">
        <v>0</v>
      </c>
      <c r="G28" s="231">
        <v>0</v>
      </c>
      <c r="H28" s="81">
        <f t="shared" si="3"/>
        <v>0</v>
      </c>
      <c r="I28" s="108" t="e">
        <f t="shared" si="2"/>
        <v>#DIV/0!</v>
      </c>
    </row>
    <row r="29" spans="1:9" ht="22.5" customHeight="1" x14ac:dyDescent="0.25">
      <c r="A29" s="373"/>
      <c r="B29" s="373"/>
      <c r="C29" s="386" t="s">
        <v>288</v>
      </c>
      <c r="D29" s="373">
        <f>D7+D15+D17+D19+D25+D27+D10+D13+D21+D23</f>
        <v>1518684.92</v>
      </c>
      <c r="E29" s="373">
        <f>E7+E15+E17+E19+E25+E27+E10+E13+E21+E23</f>
        <v>1858612.1600000001</v>
      </c>
      <c r="F29" s="373">
        <f>F7+F15+F17+F19+F25+F27+F10+F13+F21+F23</f>
        <v>1875433.0600000003</v>
      </c>
      <c r="G29" s="373">
        <f>G7+G15+G17+G19+G25+G27+G10+G13+G21+G23</f>
        <v>1837259.05</v>
      </c>
      <c r="H29" s="81">
        <f t="shared" si="3"/>
        <v>120.97697328817884</v>
      </c>
      <c r="I29" s="108">
        <f t="shared" si="2"/>
        <v>97.964522924641201</v>
      </c>
    </row>
    <row r="30" spans="1:9" ht="15" x14ac:dyDescent="0.2">
      <c r="A30" s="232"/>
      <c r="B30" s="233">
        <v>9</v>
      </c>
      <c r="C30" s="239" t="s">
        <v>302</v>
      </c>
      <c r="D30" s="232">
        <f>D31+D33+D34+D36+D39+D32+D37+D38+D35</f>
        <v>49219.530000000006</v>
      </c>
      <c r="E30" s="232">
        <f>E31+E33+E34+E36+E39+E32+E37+E38+E35</f>
        <v>45149.280000000006</v>
      </c>
      <c r="F30" s="232">
        <f>F31+F33+F34+F36+F39+F32+F37+F38+F35</f>
        <v>45149.280000000006</v>
      </c>
      <c r="G30" s="232">
        <f>G31+G33+G34+G36+G39+G32+G37+G38+G35</f>
        <v>45149.280000000006</v>
      </c>
      <c r="H30" s="81">
        <f>G30/D30*100</f>
        <v>91.730416767490468</v>
      </c>
      <c r="I30" s="108">
        <f t="shared" si="2"/>
        <v>100</v>
      </c>
    </row>
    <row r="31" spans="1:9" ht="30" x14ac:dyDescent="0.2">
      <c r="A31" s="232"/>
      <c r="B31" s="233">
        <v>19</v>
      </c>
      <c r="C31" s="234" t="s">
        <v>303</v>
      </c>
      <c r="D31" s="232">
        <v>17341.060000000001</v>
      </c>
      <c r="E31" s="232">
        <v>0</v>
      </c>
      <c r="F31" s="232">
        <v>0</v>
      </c>
      <c r="G31" s="232">
        <v>0</v>
      </c>
      <c r="H31" s="81">
        <f>G31/D31*100</f>
        <v>0</v>
      </c>
      <c r="I31" s="108" t="e">
        <f t="shared" si="2"/>
        <v>#DIV/0!</v>
      </c>
    </row>
    <row r="32" spans="1:9" ht="15" x14ac:dyDescent="0.2">
      <c r="A32" s="232"/>
      <c r="B32" s="233">
        <v>59</v>
      </c>
      <c r="C32" s="234" t="s">
        <v>304</v>
      </c>
      <c r="D32" s="232">
        <v>0</v>
      </c>
      <c r="E32" s="232">
        <v>0</v>
      </c>
      <c r="F32" s="232">
        <v>0</v>
      </c>
      <c r="G32" s="232">
        <v>0</v>
      </c>
      <c r="H32" s="81" t="e">
        <f>G32/D32*100</f>
        <v>#DIV/0!</v>
      </c>
      <c r="I32" s="108" t="e">
        <f t="shared" si="2"/>
        <v>#DIV/0!</v>
      </c>
    </row>
    <row r="33" spans="1:9" ht="15" x14ac:dyDescent="0.2">
      <c r="A33" s="232"/>
      <c r="B33" s="233">
        <v>29</v>
      </c>
      <c r="C33" s="234" t="s">
        <v>305</v>
      </c>
      <c r="D33" s="232">
        <v>0</v>
      </c>
      <c r="E33" s="232">
        <v>10455.950000000001</v>
      </c>
      <c r="F33" s="232">
        <v>10455.950000000001</v>
      </c>
      <c r="G33" s="232">
        <v>10455.950000000001</v>
      </c>
      <c r="H33" s="81" t="e">
        <f t="shared" ref="H33:H39" si="4">G33/D33*100</f>
        <v>#DIV/0!</v>
      </c>
      <c r="I33" s="108">
        <f t="shared" si="2"/>
        <v>100</v>
      </c>
    </row>
    <row r="34" spans="1:9" ht="15" x14ac:dyDescent="0.2">
      <c r="A34" s="232"/>
      <c r="B34" s="233">
        <v>39</v>
      </c>
      <c r="C34" s="234" t="s">
        <v>306</v>
      </c>
      <c r="D34" s="232">
        <v>270.33999999999997</v>
      </c>
      <c r="E34" s="232">
        <v>200.25</v>
      </c>
      <c r="F34" s="232">
        <v>200.25</v>
      </c>
      <c r="G34" s="232">
        <v>200.25</v>
      </c>
      <c r="H34" s="81">
        <f t="shared" si="4"/>
        <v>74.073389065621072</v>
      </c>
      <c r="I34" s="108">
        <f t="shared" si="2"/>
        <v>100</v>
      </c>
    </row>
    <row r="35" spans="1:9" ht="15" x14ac:dyDescent="0.2">
      <c r="A35" s="232"/>
      <c r="B35" s="233">
        <v>49</v>
      </c>
      <c r="C35" s="234" t="s">
        <v>307</v>
      </c>
      <c r="D35" s="232">
        <v>0</v>
      </c>
      <c r="E35" s="232">
        <v>3185.9</v>
      </c>
      <c r="F35" s="232">
        <v>3185.9</v>
      </c>
      <c r="G35" s="232">
        <v>3185.9</v>
      </c>
      <c r="H35" s="81" t="e">
        <f t="shared" si="4"/>
        <v>#DIV/0!</v>
      </c>
      <c r="I35" s="108">
        <f t="shared" si="2"/>
        <v>100</v>
      </c>
    </row>
    <row r="36" spans="1:9" ht="15" x14ac:dyDescent="0.2">
      <c r="A36" s="232"/>
      <c r="B36" s="233">
        <v>59</v>
      </c>
      <c r="C36" s="235" t="s">
        <v>308</v>
      </c>
      <c r="D36" s="232">
        <v>0</v>
      </c>
      <c r="E36" s="232">
        <v>0</v>
      </c>
      <c r="F36" s="232">
        <v>0</v>
      </c>
      <c r="G36" s="232">
        <v>0</v>
      </c>
      <c r="H36" s="81" t="e">
        <f t="shared" si="4"/>
        <v>#DIV/0!</v>
      </c>
      <c r="I36" s="108" t="e">
        <f t="shared" si="2"/>
        <v>#DIV/0!</v>
      </c>
    </row>
    <row r="37" spans="1:9" ht="15" x14ac:dyDescent="0.2">
      <c r="A37" s="232"/>
      <c r="B37" s="233">
        <v>59</v>
      </c>
      <c r="C37" s="235" t="s">
        <v>309</v>
      </c>
      <c r="D37" s="232">
        <v>17341.060000000001</v>
      </c>
      <c r="E37" s="232">
        <v>0</v>
      </c>
      <c r="F37" s="232">
        <v>0</v>
      </c>
      <c r="G37" s="232">
        <v>0</v>
      </c>
      <c r="H37" s="81">
        <f t="shared" si="4"/>
        <v>0</v>
      </c>
      <c r="I37" s="108" t="e">
        <f t="shared" si="2"/>
        <v>#DIV/0!</v>
      </c>
    </row>
    <row r="38" spans="1:9" ht="15" x14ac:dyDescent="0.2">
      <c r="A38" s="232"/>
      <c r="B38" s="233">
        <v>59</v>
      </c>
      <c r="C38" s="235" t="s">
        <v>312</v>
      </c>
      <c r="D38" s="232">
        <v>14267.07</v>
      </c>
      <c r="E38" s="232">
        <v>31247.45</v>
      </c>
      <c r="F38" s="232">
        <v>31247.45</v>
      </c>
      <c r="G38" s="232">
        <v>31247.45</v>
      </c>
      <c r="H38" s="81">
        <f t="shared" si="4"/>
        <v>219.01799037924397</v>
      </c>
      <c r="I38" s="108">
        <f t="shared" si="2"/>
        <v>100</v>
      </c>
    </row>
    <row r="39" spans="1:9" ht="30" x14ac:dyDescent="0.2">
      <c r="A39" s="232"/>
      <c r="B39" s="233">
        <v>79</v>
      </c>
      <c r="C39" s="235" t="s">
        <v>313</v>
      </c>
      <c r="D39" s="232">
        <v>0</v>
      </c>
      <c r="E39" s="232">
        <v>59.73</v>
      </c>
      <c r="F39" s="232">
        <v>59.73</v>
      </c>
      <c r="G39" s="232">
        <v>59.73</v>
      </c>
      <c r="H39" s="81" t="e">
        <f t="shared" si="4"/>
        <v>#DIV/0!</v>
      </c>
      <c r="I39" s="108">
        <f t="shared" si="2"/>
        <v>100</v>
      </c>
    </row>
    <row r="41" spans="1:9" ht="15.75" x14ac:dyDescent="0.2">
      <c r="A41" s="463" t="s">
        <v>137</v>
      </c>
      <c r="B41" s="464"/>
      <c r="C41" s="465"/>
      <c r="D41" s="219"/>
      <c r="E41" s="220"/>
      <c r="F41" s="220"/>
      <c r="G41" s="220"/>
      <c r="H41" s="81"/>
      <c r="I41" s="108"/>
    </row>
    <row r="42" spans="1:9" ht="15" x14ac:dyDescent="0.2">
      <c r="A42" s="97">
        <v>1</v>
      </c>
      <c r="B42" s="97"/>
      <c r="C42" s="98" t="s">
        <v>131</v>
      </c>
      <c r="D42" s="169">
        <f>D43+D45+D44</f>
        <v>97163.42</v>
      </c>
      <c r="E42" s="169">
        <f t="shared" ref="E42:G42" si="5">E43+E45+E44</f>
        <v>85284.46</v>
      </c>
      <c r="F42" s="169">
        <f t="shared" si="5"/>
        <v>99773.84</v>
      </c>
      <c r="G42" s="169">
        <f t="shared" si="5"/>
        <v>96620.2</v>
      </c>
      <c r="H42" s="81">
        <f>G42/D42*100</f>
        <v>99.440921284985635</v>
      </c>
      <c r="I42" s="108">
        <f>G42/F42*100</f>
        <v>96.839211560866062</v>
      </c>
    </row>
    <row r="43" spans="1:9" ht="15" x14ac:dyDescent="0.2">
      <c r="A43" s="103"/>
      <c r="B43" s="103">
        <v>13</v>
      </c>
      <c r="C43" s="104" t="s">
        <v>178</v>
      </c>
      <c r="D43" s="221">
        <v>42070.44</v>
      </c>
      <c r="E43" s="222">
        <v>72151.08</v>
      </c>
      <c r="F43" s="222">
        <v>79869.98</v>
      </c>
      <c r="G43" s="222">
        <v>79869.98</v>
      </c>
      <c r="H43" s="81">
        <f>G43/D43*100</f>
        <v>189.84821646742938</v>
      </c>
      <c r="I43" s="108">
        <f t="shared" ref="I43:I69" si="6">G43/F43*100</f>
        <v>100</v>
      </c>
    </row>
    <row r="44" spans="1:9" ht="30" x14ac:dyDescent="0.2">
      <c r="A44" s="103"/>
      <c r="B44" s="103">
        <v>11</v>
      </c>
      <c r="C44" s="104" t="s">
        <v>210</v>
      </c>
      <c r="D44" s="221">
        <v>37751.919999999998</v>
      </c>
      <c r="E44" s="222">
        <v>13133.38</v>
      </c>
      <c r="F44" s="222">
        <v>19903.86</v>
      </c>
      <c r="G44" s="222">
        <v>16750.22</v>
      </c>
      <c r="H44" s="81"/>
      <c r="I44" s="108">
        <f t="shared" si="6"/>
        <v>84.155636142939116</v>
      </c>
    </row>
    <row r="45" spans="1:9" ht="30" x14ac:dyDescent="0.2">
      <c r="A45" s="103"/>
      <c r="B45" s="103">
        <v>19</v>
      </c>
      <c r="C45" s="104" t="s">
        <v>300</v>
      </c>
      <c r="D45" s="221">
        <v>17341.060000000001</v>
      </c>
      <c r="E45" s="222">
        <v>0</v>
      </c>
      <c r="F45" s="222">
        <v>0</v>
      </c>
      <c r="G45" s="222">
        <v>0</v>
      </c>
      <c r="H45" s="81">
        <f>G45/D45*100</f>
        <v>0</v>
      </c>
      <c r="I45" s="108" t="e">
        <f t="shared" si="6"/>
        <v>#DIV/0!</v>
      </c>
    </row>
    <row r="46" spans="1:9" ht="16.5" customHeight="1" x14ac:dyDescent="0.2">
      <c r="A46" s="237">
        <v>5</v>
      </c>
      <c r="B46" s="237" t="s">
        <v>202</v>
      </c>
      <c r="C46" s="238" t="s">
        <v>314</v>
      </c>
      <c r="D46" s="236">
        <f>D48+D47</f>
        <v>8568.0300000000007</v>
      </c>
      <c r="E46" s="236">
        <f>E48+E47</f>
        <v>20505.660000000003</v>
      </c>
      <c r="F46" s="236">
        <f>F48+F47</f>
        <v>22837.18</v>
      </c>
      <c r="G46" s="236">
        <f>G48+G47</f>
        <v>21637.83</v>
      </c>
      <c r="H46" s="81">
        <f>G46/D46*100</f>
        <v>252.54148269788971</v>
      </c>
      <c r="I46" s="108">
        <f t="shared" si="6"/>
        <v>94.748257008965211</v>
      </c>
    </row>
    <row r="47" spans="1:9" s="374" customFormat="1" ht="16.5" customHeight="1" x14ac:dyDescent="0.2">
      <c r="A47" s="95" t="s">
        <v>202</v>
      </c>
      <c r="B47" s="391">
        <v>52</v>
      </c>
      <c r="C47" s="104" t="s">
        <v>311</v>
      </c>
      <c r="D47" s="225">
        <v>0</v>
      </c>
      <c r="E47" s="225">
        <v>2548.5100000000002</v>
      </c>
      <c r="F47" s="225">
        <v>2839.74</v>
      </c>
      <c r="G47" s="225">
        <v>2839.74</v>
      </c>
      <c r="H47" s="388"/>
      <c r="I47" s="108">
        <f t="shared" si="6"/>
        <v>100</v>
      </c>
    </row>
    <row r="48" spans="1:9" ht="15" x14ac:dyDescent="0.2">
      <c r="A48" s="103"/>
      <c r="B48" s="103">
        <v>57</v>
      </c>
      <c r="C48" s="104" t="s">
        <v>211</v>
      </c>
      <c r="D48" s="221">
        <v>8568.0300000000007</v>
      </c>
      <c r="E48" s="222">
        <v>17957.150000000001</v>
      </c>
      <c r="F48" s="222">
        <v>19997.439999999999</v>
      </c>
      <c r="G48" s="222">
        <v>18798.09</v>
      </c>
      <c r="H48" s="81">
        <f>G48/D48*100</f>
        <v>219.39804132338469</v>
      </c>
      <c r="I48" s="108">
        <f t="shared" si="6"/>
        <v>94.002482317736678</v>
      </c>
    </row>
    <row r="49" spans="1:9" ht="15" x14ac:dyDescent="0.2">
      <c r="A49" s="237">
        <v>2</v>
      </c>
      <c r="B49" s="237" t="s">
        <v>202</v>
      </c>
      <c r="C49" s="238" t="s">
        <v>134</v>
      </c>
      <c r="D49" s="236">
        <f t="shared" ref="D49:E49" si="7">D50+D51</f>
        <v>6324.24</v>
      </c>
      <c r="E49" s="236">
        <f t="shared" si="7"/>
        <v>15615.95</v>
      </c>
      <c r="F49" s="236">
        <f>F50+F51</f>
        <v>15615.95</v>
      </c>
      <c r="G49" s="236">
        <f>G50+G51</f>
        <v>18057.400000000001</v>
      </c>
      <c r="H49" s="81">
        <f>G49/D49*100</f>
        <v>285.52679847697118</v>
      </c>
      <c r="I49" s="108">
        <f t="shared" si="6"/>
        <v>115.63433540706778</v>
      </c>
    </row>
    <row r="50" spans="1:9" ht="15" x14ac:dyDescent="0.2">
      <c r="A50" s="103"/>
      <c r="B50" s="103">
        <v>211</v>
      </c>
      <c r="C50" s="104" t="s">
        <v>30</v>
      </c>
      <c r="D50" s="221">
        <v>6324.24</v>
      </c>
      <c r="E50" s="222">
        <v>5160</v>
      </c>
      <c r="F50" s="222">
        <v>5160</v>
      </c>
      <c r="G50" s="222">
        <v>8278.16</v>
      </c>
      <c r="H50" s="81">
        <f>G50/D50*100</f>
        <v>130.89572818235868</v>
      </c>
      <c r="I50" s="108">
        <f t="shared" si="6"/>
        <v>160.42945736434109</v>
      </c>
    </row>
    <row r="51" spans="1:9" ht="15" x14ac:dyDescent="0.2">
      <c r="A51" s="103"/>
      <c r="B51" s="103">
        <v>29</v>
      </c>
      <c r="C51" s="104" t="s">
        <v>315</v>
      </c>
      <c r="D51" s="221">
        <v>0</v>
      </c>
      <c r="E51" s="222">
        <v>10455.950000000001</v>
      </c>
      <c r="F51" s="222">
        <v>10455.950000000001</v>
      </c>
      <c r="G51" s="222">
        <v>9779.24</v>
      </c>
      <c r="H51" s="81"/>
      <c r="I51" s="108">
        <f t="shared" si="6"/>
        <v>93.527991239437824</v>
      </c>
    </row>
    <row r="52" spans="1:9" ht="15" x14ac:dyDescent="0.2">
      <c r="A52" s="102">
        <v>3</v>
      </c>
      <c r="B52" s="99"/>
      <c r="C52" s="98" t="s">
        <v>133</v>
      </c>
      <c r="D52" s="223">
        <f>D53+D54</f>
        <v>4565.41</v>
      </c>
      <c r="E52" s="223">
        <f t="shared" ref="E52:G52" si="8">E53+E54</f>
        <v>6950.25</v>
      </c>
      <c r="F52" s="223">
        <f t="shared" si="8"/>
        <v>6950.25</v>
      </c>
      <c r="G52" s="223">
        <f t="shared" si="8"/>
        <v>5661.82</v>
      </c>
      <c r="H52" s="81">
        <f>G52/D52*100</f>
        <v>124.01558677095814</v>
      </c>
      <c r="I52" s="108">
        <f t="shared" si="6"/>
        <v>81.462105679651813</v>
      </c>
    </row>
    <row r="53" spans="1:9" ht="15" x14ac:dyDescent="0.2">
      <c r="A53" s="96"/>
      <c r="B53" s="105">
        <v>311</v>
      </c>
      <c r="C53" s="104" t="s">
        <v>28</v>
      </c>
      <c r="D53" s="224">
        <v>4295.07</v>
      </c>
      <c r="E53" s="224">
        <v>6750</v>
      </c>
      <c r="F53" s="224">
        <v>6750</v>
      </c>
      <c r="G53" s="224">
        <v>5461.57</v>
      </c>
      <c r="H53" s="81">
        <f>G53/D53*100</f>
        <v>127.15904513779752</v>
      </c>
      <c r="I53" s="108">
        <f t="shared" si="6"/>
        <v>80.912148148148148</v>
      </c>
    </row>
    <row r="54" spans="1:9" ht="15" x14ac:dyDescent="0.2">
      <c r="A54" s="96"/>
      <c r="B54" s="105">
        <v>39</v>
      </c>
      <c r="C54" s="104" t="s">
        <v>301</v>
      </c>
      <c r="D54" s="224">
        <v>270.33999999999997</v>
      </c>
      <c r="E54" s="224">
        <v>200.25</v>
      </c>
      <c r="F54" s="224">
        <v>200.25</v>
      </c>
      <c r="G54" s="224">
        <v>200.25</v>
      </c>
      <c r="H54" s="81"/>
      <c r="I54" s="108">
        <f t="shared" si="6"/>
        <v>100</v>
      </c>
    </row>
    <row r="55" spans="1:9" ht="15" x14ac:dyDescent="0.2">
      <c r="A55" s="102">
        <v>4</v>
      </c>
      <c r="B55" s="99"/>
      <c r="C55" s="98" t="s">
        <v>132</v>
      </c>
      <c r="D55" s="223">
        <f>D56+D57</f>
        <v>50044.76</v>
      </c>
      <c r="E55" s="223">
        <f t="shared" ref="E55:G55" si="9">E56+E57</f>
        <v>70185.899999999994</v>
      </c>
      <c r="F55" s="223">
        <f t="shared" si="9"/>
        <v>70185.899999999994</v>
      </c>
      <c r="G55" s="223">
        <f t="shared" si="9"/>
        <v>64624.880000000005</v>
      </c>
      <c r="H55" s="81">
        <f>G55/D55*100</f>
        <v>129.13415910077299</v>
      </c>
      <c r="I55" s="108">
        <f t="shared" si="6"/>
        <v>92.076727661823838</v>
      </c>
    </row>
    <row r="56" spans="1:9" ht="19.5" customHeight="1" x14ac:dyDescent="0.2">
      <c r="A56" s="95"/>
      <c r="B56" s="103">
        <v>431</v>
      </c>
      <c r="C56" s="104" t="s">
        <v>29</v>
      </c>
      <c r="D56" s="221">
        <v>50044.76</v>
      </c>
      <c r="E56" s="225">
        <v>67000</v>
      </c>
      <c r="F56" s="225">
        <v>67000</v>
      </c>
      <c r="G56" s="225">
        <v>61438.98</v>
      </c>
      <c r="H56" s="81">
        <f>G56/D56*100</f>
        <v>122.76805803444756</v>
      </c>
      <c r="I56" s="108">
        <f t="shared" si="6"/>
        <v>91.699970149253744</v>
      </c>
    </row>
    <row r="57" spans="1:9" ht="24" customHeight="1" x14ac:dyDescent="0.2">
      <c r="A57" s="95"/>
      <c r="B57" s="103">
        <v>49</v>
      </c>
      <c r="C57" s="104" t="s">
        <v>316</v>
      </c>
      <c r="D57" s="221">
        <v>0</v>
      </c>
      <c r="E57" s="225">
        <v>3185.9</v>
      </c>
      <c r="F57" s="225">
        <v>3185.9</v>
      </c>
      <c r="G57" s="225">
        <v>3185.9</v>
      </c>
      <c r="H57" s="81"/>
      <c r="I57" s="108">
        <f t="shared" si="6"/>
        <v>100</v>
      </c>
    </row>
    <row r="58" spans="1:9" ht="15" x14ac:dyDescent="0.2">
      <c r="A58" s="102">
        <v>5</v>
      </c>
      <c r="B58" s="99"/>
      <c r="C58" s="98" t="s">
        <v>135</v>
      </c>
      <c r="D58" s="223">
        <f>D59</f>
        <v>1269724.93</v>
      </c>
      <c r="E58" s="223">
        <f t="shared" ref="E58:G58" si="10">E59</f>
        <v>1605055</v>
      </c>
      <c r="F58" s="223">
        <f t="shared" si="10"/>
        <v>1605055</v>
      </c>
      <c r="G58" s="223">
        <f t="shared" si="10"/>
        <v>1585532.49</v>
      </c>
      <c r="H58" s="81">
        <f>G58/D58*100</f>
        <v>124.87212407493647</v>
      </c>
      <c r="I58" s="108">
        <f t="shared" si="6"/>
        <v>98.783685917305007</v>
      </c>
    </row>
    <row r="59" spans="1:9" ht="15" x14ac:dyDescent="0.2">
      <c r="A59" s="96"/>
      <c r="B59" s="105">
        <v>521</v>
      </c>
      <c r="C59" s="104" t="s">
        <v>203</v>
      </c>
      <c r="D59" s="224">
        <v>1269724.93</v>
      </c>
      <c r="E59" s="224">
        <v>1605055</v>
      </c>
      <c r="F59" s="224">
        <v>1605055</v>
      </c>
      <c r="G59" s="224">
        <v>1585532.49</v>
      </c>
      <c r="H59" s="81">
        <f>G59/D59*100</f>
        <v>124.87212407493647</v>
      </c>
      <c r="I59" s="108">
        <f t="shared" si="6"/>
        <v>98.783685917305007</v>
      </c>
    </row>
    <row r="60" spans="1:9" ht="15" x14ac:dyDescent="0.2">
      <c r="A60" s="102">
        <v>5</v>
      </c>
      <c r="B60" s="100"/>
      <c r="C60" s="101" t="s">
        <v>135</v>
      </c>
      <c r="D60" s="169">
        <f>D61+D62</f>
        <v>56859.790000000008</v>
      </c>
      <c r="E60" s="169">
        <f t="shared" ref="E60:F60" si="11">E61+E62</f>
        <v>57900</v>
      </c>
      <c r="F60" s="169">
        <f t="shared" si="11"/>
        <v>57900</v>
      </c>
      <c r="G60" s="169">
        <f>G61</f>
        <v>57678.3</v>
      </c>
      <c r="H60" s="81">
        <f>G60/D60*100</f>
        <v>101.43952343123321</v>
      </c>
      <c r="I60" s="108">
        <f t="shared" si="6"/>
        <v>99.617098445595857</v>
      </c>
    </row>
    <row r="61" spans="1:9" ht="15" x14ac:dyDescent="0.2">
      <c r="A61" s="96"/>
      <c r="B61" s="106" t="s">
        <v>204</v>
      </c>
      <c r="C61" s="107" t="s">
        <v>205</v>
      </c>
      <c r="D61" s="221">
        <v>39518.730000000003</v>
      </c>
      <c r="E61" s="221">
        <v>57900</v>
      </c>
      <c r="F61" s="221">
        <v>57900</v>
      </c>
      <c r="G61" s="221">
        <v>57678.3</v>
      </c>
      <c r="H61" s="81">
        <f>G61/D61*100</f>
        <v>145.95180563747874</v>
      </c>
      <c r="I61" s="108">
        <f t="shared" si="6"/>
        <v>99.617098445595857</v>
      </c>
    </row>
    <row r="62" spans="1:9" ht="15" x14ac:dyDescent="0.2">
      <c r="A62" s="96"/>
      <c r="B62" s="106" t="s">
        <v>298</v>
      </c>
      <c r="C62" s="107" t="s">
        <v>299</v>
      </c>
      <c r="D62" s="221">
        <v>17341.060000000001</v>
      </c>
      <c r="E62" s="221">
        <v>0</v>
      </c>
      <c r="F62" s="221">
        <v>0</v>
      </c>
      <c r="G62" s="221">
        <v>0</v>
      </c>
      <c r="H62" s="81"/>
      <c r="I62" s="108" t="e">
        <f t="shared" si="6"/>
        <v>#DIV/0!</v>
      </c>
    </row>
    <row r="63" spans="1:9" ht="15" x14ac:dyDescent="0.2">
      <c r="A63" s="102">
        <v>5</v>
      </c>
      <c r="B63" s="100"/>
      <c r="C63" s="101" t="s">
        <v>135</v>
      </c>
      <c r="D63" s="169">
        <f>D64+D65</f>
        <v>36650.14</v>
      </c>
      <c r="E63" s="169">
        <f t="shared" ref="E63:G63" si="12">E64+E65</f>
        <v>38485.449999999997</v>
      </c>
      <c r="F63" s="169">
        <f t="shared" si="12"/>
        <v>38485.449999999997</v>
      </c>
      <c r="G63" s="169">
        <f t="shared" si="12"/>
        <v>26625</v>
      </c>
      <c r="H63" s="81">
        <f>G63/D63*100</f>
        <v>72.646380068398102</v>
      </c>
      <c r="I63" s="108">
        <f t="shared" si="6"/>
        <v>69.181989557092365</v>
      </c>
    </row>
    <row r="64" spans="1:9" ht="15" x14ac:dyDescent="0.2">
      <c r="A64" s="96"/>
      <c r="B64" s="106" t="s">
        <v>206</v>
      </c>
      <c r="C64" s="107" t="s">
        <v>207</v>
      </c>
      <c r="D64" s="221">
        <v>22383.07</v>
      </c>
      <c r="E64" s="221">
        <v>7238</v>
      </c>
      <c r="F64" s="221">
        <v>7238</v>
      </c>
      <c r="G64" s="221">
        <v>331.49</v>
      </c>
      <c r="H64" s="81">
        <f>G64/D64*100</f>
        <v>1.4809854054872724</v>
      </c>
      <c r="I64" s="108">
        <f t="shared" si="6"/>
        <v>4.5798563138988673</v>
      </c>
    </row>
    <row r="65" spans="1:9" ht="30" x14ac:dyDescent="0.2">
      <c r="A65" s="96"/>
      <c r="B65" s="103">
        <v>59</v>
      </c>
      <c r="C65" s="384" t="s">
        <v>318</v>
      </c>
      <c r="D65" s="221">
        <v>14267.07</v>
      </c>
      <c r="E65" s="221">
        <v>31247.45</v>
      </c>
      <c r="F65" s="221">
        <v>31247.45</v>
      </c>
      <c r="G65" s="221">
        <v>26293.51</v>
      </c>
      <c r="H65" s="81">
        <f>G65/D65*100</f>
        <v>184.29509352656152</v>
      </c>
      <c r="I65" s="108">
        <f t="shared" si="6"/>
        <v>84.146098321623043</v>
      </c>
    </row>
    <row r="66" spans="1:9" ht="60" x14ac:dyDescent="0.2">
      <c r="A66" s="102">
        <v>7</v>
      </c>
      <c r="B66" s="226"/>
      <c r="C66" s="227" t="s">
        <v>162</v>
      </c>
      <c r="D66" s="169">
        <f>D67+D68</f>
        <v>0</v>
      </c>
      <c r="E66" s="169">
        <f>E67+E68</f>
        <v>59.73</v>
      </c>
      <c r="F66" s="169">
        <f>F67+F68</f>
        <v>59.73</v>
      </c>
      <c r="G66" s="169">
        <v>59.73</v>
      </c>
      <c r="H66" s="81" t="e">
        <f>G66/D66*100</f>
        <v>#DIV/0!</v>
      </c>
      <c r="I66" s="108">
        <f t="shared" si="6"/>
        <v>100</v>
      </c>
    </row>
    <row r="67" spans="1:9" ht="30" x14ac:dyDescent="0.2">
      <c r="A67" s="228"/>
      <c r="B67" s="229" t="s">
        <v>208</v>
      </c>
      <c r="C67" s="230" t="s">
        <v>209</v>
      </c>
      <c r="D67" s="231">
        <v>0</v>
      </c>
      <c r="E67" s="231">
        <v>0</v>
      </c>
      <c r="F67" s="231">
        <v>0</v>
      </c>
      <c r="G67" s="231">
        <v>0</v>
      </c>
      <c r="H67" s="81" t="e">
        <f>G67/D67*100</f>
        <v>#DIV/0!</v>
      </c>
      <c r="I67" s="108" t="e">
        <f t="shared" si="6"/>
        <v>#DIV/0!</v>
      </c>
    </row>
    <row r="68" spans="1:9" ht="30" x14ac:dyDescent="0.2">
      <c r="A68" s="228"/>
      <c r="B68" s="392">
        <v>79</v>
      </c>
      <c r="C68" s="230" t="s">
        <v>317</v>
      </c>
      <c r="D68" s="231">
        <v>0</v>
      </c>
      <c r="E68" s="231">
        <v>59.73</v>
      </c>
      <c r="F68" s="231">
        <v>59.73</v>
      </c>
      <c r="G68" s="231">
        <v>59.73</v>
      </c>
      <c r="H68" s="81"/>
      <c r="I68" s="108">
        <f t="shared" si="6"/>
        <v>100</v>
      </c>
    </row>
    <row r="69" spans="1:9" ht="28.5" customHeight="1" x14ac:dyDescent="0.2">
      <c r="A69" s="102" t="s">
        <v>202</v>
      </c>
      <c r="B69" s="226"/>
      <c r="C69" s="385" t="s">
        <v>138</v>
      </c>
      <c r="D69" s="169">
        <f xml:space="preserve"> D42+D46+D49+D52+D55+D58+D60+D63+D66</f>
        <v>1529900.72</v>
      </c>
      <c r="E69" s="169">
        <f xml:space="preserve"> E42+E46+E49+E52+E55+E58+E60+E63+E66</f>
        <v>1900042.4</v>
      </c>
      <c r="F69" s="169">
        <f t="shared" ref="F69" si="13" xml:space="preserve"> F42+F46+F49+F52+F55+F58+F60+F63+F66</f>
        <v>1916863.3</v>
      </c>
      <c r="G69" s="169">
        <f xml:space="preserve"> G42+G46+G49+G52+G55+G58+G60+G63+G66</f>
        <v>1876497.6500000001</v>
      </c>
      <c r="H69" s="81">
        <f>G69/D69*100</f>
        <v>122.65486416661078</v>
      </c>
      <c r="I69" s="108">
        <f t="shared" si="6"/>
        <v>97.894182125558984</v>
      </c>
    </row>
  </sheetData>
  <mergeCells count="6">
    <mergeCell ref="A41:C41"/>
    <mergeCell ref="A1:I1"/>
    <mergeCell ref="A2:I2"/>
    <mergeCell ref="A5:C5"/>
    <mergeCell ref="A6:C6"/>
    <mergeCell ref="D6:I6"/>
  </mergeCells>
  <phoneticPr fontId="27" type="noConversion"/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A7" sqref="A7:G7"/>
    </sheetView>
  </sheetViews>
  <sheetFormatPr defaultColWidth="9.140625" defaultRowHeight="15.75" x14ac:dyDescent="0.25"/>
  <cols>
    <col min="1" max="1" width="36.42578125" style="18" customWidth="1"/>
    <col min="2" max="2" width="17.5703125" style="18" customWidth="1"/>
    <col min="3" max="4" width="14.42578125" style="18" customWidth="1"/>
    <col min="5" max="7" width="16.28515625" style="18" customWidth="1"/>
    <col min="8" max="16384" width="9.140625" style="18"/>
  </cols>
  <sheetData>
    <row r="1" spans="1:7" x14ac:dyDescent="0.25">
      <c r="A1" s="474"/>
      <c r="B1" s="474"/>
      <c r="C1" s="474"/>
      <c r="D1" s="474"/>
      <c r="E1" s="474"/>
      <c r="F1" s="474"/>
      <c r="G1" s="474"/>
    </row>
    <row r="2" spans="1:7" ht="15.75" customHeight="1" x14ac:dyDescent="0.25">
      <c r="A2" s="474" t="s">
        <v>202</v>
      </c>
      <c r="B2" s="474"/>
      <c r="C2" s="474"/>
      <c r="D2" s="474"/>
      <c r="E2" s="474"/>
      <c r="F2" s="474"/>
      <c r="G2" s="474"/>
    </row>
    <row r="3" spans="1:7" x14ac:dyDescent="0.25">
      <c r="A3" s="474" t="s">
        <v>202</v>
      </c>
      <c r="B3" s="474"/>
      <c r="C3" s="474"/>
      <c r="D3" s="474"/>
      <c r="E3" s="474"/>
      <c r="F3" s="475"/>
      <c r="G3" s="475"/>
    </row>
    <row r="4" spans="1:7" x14ac:dyDescent="0.25">
      <c r="A4" s="6"/>
      <c r="B4" s="6"/>
      <c r="C4" s="6"/>
      <c r="D4" s="6"/>
      <c r="E4" s="6"/>
      <c r="F4" s="7"/>
      <c r="G4" s="7"/>
    </row>
    <row r="5" spans="1:7" x14ac:dyDescent="0.25">
      <c r="A5" s="474" t="s">
        <v>202</v>
      </c>
      <c r="B5" s="474"/>
      <c r="C5" s="474"/>
      <c r="D5" s="474"/>
      <c r="E5" s="476"/>
      <c r="F5" s="476"/>
      <c r="G5" s="476"/>
    </row>
    <row r="6" spans="1:7" x14ac:dyDescent="0.25">
      <c r="A6" s="6"/>
      <c r="B6" s="6"/>
      <c r="C6" s="6"/>
      <c r="D6" s="6"/>
      <c r="E6" s="6"/>
      <c r="F6" s="7"/>
      <c r="G6" s="7"/>
    </row>
    <row r="7" spans="1:7" x14ac:dyDescent="0.25">
      <c r="A7" s="474" t="s">
        <v>264</v>
      </c>
      <c r="B7" s="474"/>
      <c r="C7" s="474"/>
      <c r="D7" s="474"/>
      <c r="E7" s="475"/>
      <c r="F7" s="475"/>
      <c r="G7" s="475"/>
    </row>
    <row r="8" spans="1:7" x14ac:dyDescent="0.25">
      <c r="A8" s="6"/>
      <c r="B8" s="6"/>
      <c r="C8" s="6"/>
      <c r="D8" s="6"/>
      <c r="E8" s="6"/>
      <c r="F8" s="7"/>
      <c r="G8" s="7"/>
    </row>
    <row r="9" spans="1:7" s="51" customFormat="1" ht="31.5" x14ac:dyDescent="0.25">
      <c r="A9" s="50" t="s">
        <v>25</v>
      </c>
      <c r="B9" s="56" t="s">
        <v>292</v>
      </c>
      <c r="C9" s="56" t="s">
        <v>293</v>
      </c>
      <c r="D9" s="111" t="s">
        <v>294</v>
      </c>
      <c r="E9" s="111" t="s">
        <v>295</v>
      </c>
      <c r="F9" s="29" t="s">
        <v>145</v>
      </c>
      <c r="G9" s="29" t="s">
        <v>68</v>
      </c>
    </row>
    <row r="10" spans="1:7" s="53" customFormat="1" ht="12" x14ac:dyDescent="0.2">
      <c r="A10" s="52">
        <v>1</v>
      </c>
      <c r="B10" s="114">
        <v>2</v>
      </c>
      <c r="C10" s="114">
        <v>3</v>
      </c>
      <c r="D10" s="119">
        <v>4</v>
      </c>
      <c r="E10" s="119">
        <v>5</v>
      </c>
      <c r="F10" s="112" t="s">
        <v>321</v>
      </c>
      <c r="G10" s="112" t="s">
        <v>320</v>
      </c>
    </row>
    <row r="11" spans="1:7" s="53" customFormat="1" ht="15" x14ac:dyDescent="0.2">
      <c r="A11" s="50" t="s">
        <v>112</v>
      </c>
      <c r="B11" s="240">
        <f>B12</f>
        <v>1529900.72</v>
      </c>
      <c r="C11" s="240">
        <f>C12</f>
        <v>1900042.4000000001</v>
      </c>
      <c r="D11" s="240">
        <f>D12</f>
        <v>1916863.3</v>
      </c>
      <c r="E11" s="240">
        <f>E12</f>
        <v>1876497.65</v>
      </c>
      <c r="F11" s="110">
        <f>SUM(E11/B11*100)</f>
        <v>122.65486416661075</v>
      </c>
      <c r="G11" s="110">
        <f>SUM(E11/D11*100)</f>
        <v>97.89418212555897</v>
      </c>
    </row>
    <row r="12" spans="1:7" s="51" customFormat="1" ht="17.25" customHeight="1" x14ac:dyDescent="0.25">
      <c r="A12" s="109" t="s">
        <v>106</v>
      </c>
      <c r="B12" s="241">
        <f>B13+B15</f>
        <v>1529900.72</v>
      </c>
      <c r="C12" s="241">
        <f t="shared" ref="C12:D12" si="0">C13+C15</f>
        <v>1900042.4000000001</v>
      </c>
      <c r="D12" s="241">
        <f t="shared" si="0"/>
        <v>1916863.3</v>
      </c>
      <c r="E12" s="241">
        <v>1876497.65</v>
      </c>
      <c r="F12" s="110">
        <f>SUM(E12/B12*100)</f>
        <v>122.65486416661075</v>
      </c>
      <c r="G12" s="110">
        <f t="shared" ref="G12:G15" si="1">SUM(E12/D12*100)</f>
        <v>97.89418212555897</v>
      </c>
    </row>
    <row r="13" spans="1:7" s="51" customFormat="1" ht="15" x14ac:dyDescent="0.25">
      <c r="A13" s="54" t="s">
        <v>26</v>
      </c>
      <c r="B13" s="358">
        <v>1458247.19</v>
      </c>
      <c r="C13" s="359">
        <v>1822926.82</v>
      </c>
      <c r="D13" s="359">
        <v>1839357.72</v>
      </c>
      <c r="E13" s="243">
        <v>1800431.18</v>
      </c>
      <c r="F13" s="156">
        <f t="shared" ref="F13:F15" si="2">SUM(E13/B13*100)</f>
        <v>123.46543112488358</v>
      </c>
      <c r="G13" s="110">
        <f t="shared" si="1"/>
        <v>97.883688443159386</v>
      </c>
    </row>
    <row r="14" spans="1:7" s="51" customFormat="1" ht="15" x14ac:dyDescent="0.25">
      <c r="A14" s="356" t="s">
        <v>286</v>
      </c>
      <c r="B14" s="358">
        <v>1458247.19</v>
      </c>
      <c r="C14" s="359">
        <v>1822926.82</v>
      </c>
      <c r="D14" s="359">
        <v>1839357.72</v>
      </c>
      <c r="E14" s="243">
        <v>1800431.18</v>
      </c>
      <c r="F14" s="156">
        <f t="shared" si="2"/>
        <v>123.46543112488358</v>
      </c>
      <c r="G14" s="110">
        <f t="shared" si="1"/>
        <v>97.883688443159386</v>
      </c>
    </row>
    <row r="15" spans="1:7" s="51" customFormat="1" ht="15" x14ac:dyDescent="0.25">
      <c r="A15" s="357" t="s">
        <v>107</v>
      </c>
      <c r="B15" s="242">
        <v>71653.53</v>
      </c>
      <c r="C15" s="242">
        <v>77115.58</v>
      </c>
      <c r="D15" s="242">
        <v>77505.58</v>
      </c>
      <c r="E15" s="243">
        <v>76066.47</v>
      </c>
      <c r="F15" s="156">
        <f t="shared" si="2"/>
        <v>106.15871960530067</v>
      </c>
      <c r="G15" s="110">
        <f t="shared" si="1"/>
        <v>98.14321755930348</v>
      </c>
    </row>
  </sheetData>
  <mergeCells count="5">
    <mergeCell ref="A1:G1"/>
    <mergeCell ref="A3:G3"/>
    <mergeCell ref="A5:G5"/>
    <mergeCell ref="A7:G7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zoomScaleNormal="100" workbookViewId="0">
      <selection activeCell="B3" sqref="B3:L3"/>
    </sheetView>
  </sheetViews>
  <sheetFormatPr defaultColWidth="8.85546875" defaultRowHeight="15.75" x14ac:dyDescent="0.25"/>
  <cols>
    <col min="1" max="1" width="9.140625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  <col min="13" max="16384" width="8.85546875" style="4"/>
  </cols>
  <sheetData>
    <row r="1" spans="2:12" ht="18" x14ac:dyDescent="0.25"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2:12" x14ac:dyDescent="0.25">
      <c r="B2" s="477" t="s">
        <v>279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</row>
    <row r="3" spans="2:12" x14ac:dyDescent="0.25">
      <c r="B3" s="477" t="s">
        <v>280</v>
      </c>
      <c r="C3" s="477"/>
      <c r="D3" s="477"/>
      <c r="E3" s="477"/>
      <c r="F3" s="477"/>
      <c r="G3" s="477"/>
      <c r="H3" s="477"/>
      <c r="I3" s="477"/>
      <c r="J3" s="477"/>
      <c r="K3" s="477"/>
      <c r="L3" s="477"/>
    </row>
    <row r="4" spans="2:12" ht="18" x14ac:dyDescent="0.25">
      <c r="B4" s="246"/>
      <c r="C4" s="246"/>
      <c r="D4" s="246"/>
      <c r="E4" s="246"/>
      <c r="F4" s="246"/>
      <c r="G4" s="246"/>
      <c r="H4" s="246"/>
      <c r="I4" s="246"/>
      <c r="J4" s="328"/>
      <c r="K4" s="328"/>
      <c r="L4" s="328"/>
    </row>
    <row r="5" spans="2:12" x14ac:dyDescent="0.25">
      <c r="B5" s="478" t="s">
        <v>25</v>
      </c>
      <c r="C5" s="479"/>
      <c r="D5" s="479"/>
      <c r="E5" s="479"/>
      <c r="F5" s="480"/>
      <c r="G5" s="394" t="s">
        <v>292</v>
      </c>
      <c r="H5" s="394" t="s">
        <v>293</v>
      </c>
      <c r="I5" s="395" t="s">
        <v>294</v>
      </c>
      <c r="J5" s="395" t="s">
        <v>295</v>
      </c>
      <c r="K5" s="396" t="s">
        <v>145</v>
      </c>
      <c r="L5" s="396" t="s">
        <v>68</v>
      </c>
    </row>
    <row r="6" spans="2:12" x14ac:dyDescent="0.25">
      <c r="B6" s="478">
        <v>1</v>
      </c>
      <c r="C6" s="479"/>
      <c r="D6" s="479"/>
      <c r="E6" s="479"/>
      <c r="F6" s="480"/>
      <c r="G6" s="397">
        <v>2</v>
      </c>
      <c r="H6" s="397">
        <v>3</v>
      </c>
      <c r="I6" s="398">
        <v>4</v>
      </c>
      <c r="J6" s="398">
        <v>5</v>
      </c>
      <c r="K6" s="399" t="s">
        <v>321</v>
      </c>
      <c r="L6" s="399" t="s">
        <v>320</v>
      </c>
    </row>
    <row r="7" spans="2:12" ht="25.5" x14ac:dyDescent="0.25">
      <c r="B7" s="329">
        <v>8</v>
      </c>
      <c r="C7" s="329"/>
      <c r="D7" s="329"/>
      <c r="E7" s="329"/>
      <c r="F7" s="329" t="s">
        <v>53</v>
      </c>
      <c r="G7" s="330"/>
      <c r="H7" s="330"/>
      <c r="I7" s="330"/>
      <c r="J7" s="332"/>
      <c r="K7" s="332"/>
      <c r="L7" s="332"/>
    </row>
    <row r="8" spans="2:12" x14ac:dyDescent="0.25">
      <c r="B8" s="329"/>
      <c r="C8" s="336">
        <v>84</v>
      </c>
      <c r="D8" s="336"/>
      <c r="E8" s="336"/>
      <c r="F8" s="336" t="s">
        <v>54</v>
      </c>
      <c r="G8" s="330"/>
      <c r="H8" s="330"/>
      <c r="I8" s="330"/>
      <c r="J8" s="332"/>
      <c r="K8" s="332"/>
      <c r="L8" s="332"/>
    </row>
    <row r="9" spans="2:12" ht="51" x14ac:dyDescent="0.25">
      <c r="B9" s="337"/>
      <c r="C9" s="337"/>
      <c r="D9" s="337">
        <v>841</v>
      </c>
      <c r="E9" s="337"/>
      <c r="F9" s="338" t="s">
        <v>281</v>
      </c>
      <c r="G9" s="330"/>
      <c r="H9" s="330"/>
      <c r="I9" s="330"/>
      <c r="J9" s="332"/>
      <c r="K9" s="332"/>
      <c r="L9" s="332"/>
    </row>
    <row r="10" spans="2:12" ht="25.5" x14ac:dyDescent="0.25">
      <c r="B10" s="337"/>
      <c r="C10" s="337"/>
      <c r="D10" s="337"/>
      <c r="E10" s="337">
        <v>8413</v>
      </c>
      <c r="F10" s="338" t="s">
        <v>282</v>
      </c>
      <c r="G10" s="330"/>
      <c r="H10" s="330"/>
      <c r="I10" s="330"/>
      <c r="J10" s="332"/>
      <c r="K10" s="332"/>
      <c r="L10" s="332"/>
    </row>
    <row r="11" spans="2:12" x14ac:dyDescent="0.25">
      <c r="B11" s="337"/>
      <c r="C11" s="337"/>
      <c r="D11" s="337"/>
      <c r="E11" s="339" t="s">
        <v>272</v>
      </c>
      <c r="F11" s="340"/>
      <c r="G11" s="330"/>
      <c r="H11" s="330"/>
      <c r="I11" s="330"/>
      <c r="J11" s="332"/>
      <c r="K11" s="332"/>
      <c r="L11" s="332"/>
    </row>
    <row r="12" spans="2:12" ht="25.5" x14ac:dyDescent="0.25">
      <c r="B12" s="341">
        <v>5</v>
      </c>
      <c r="C12" s="341"/>
      <c r="D12" s="341"/>
      <c r="E12" s="341"/>
      <c r="F12" s="342" t="s">
        <v>55</v>
      </c>
      <c r="G12" s="330"/>
      <c r="H12" s="330"/>
      <c r="I12" s="330"/>
      <c r="J12" s="332"/>
      <c r="K12" s="332"/>
      <c r="L12" s="332"/>
    </row>
    <row r="13" spans="2:12" ht="25.5" x14ac:dyDescent="0.25">
      <c r="B13" s="336"/>
      <c r="C13" s="336">
        <v>54</v>
      </c>
      <c r="D13" s="336"/>
      <c r="E13" s="336"/>
      <c r="F13" s="343" t="s">
        <v>56</v>
      </c>
      <c r="G13" s="330"/>
      <c r="H13" s="330"/>
      <c r="I13" s="331"/>
      <c r="J13" s="332"/>
      <c r="K13" s="332"/>
      <c r="L13" s="332"/>
    </row>
    <row r="14" spans="2:12" ht="63.75" x14ac:dyDescent="0.25">
      <c r="B14" s="336"/>
      <c r="C14" s="336"/>
      <c r="D14" s="336">
        <v>541</v>
      </c>
      <c r="E14" s="338"/>
      <c r="F14" s="338" t="s">
        <v>283</v>
      </c>
      <c r="G14" s="330"/>
      <c r="H14" s="330"/>
      <c r="I14" s="331"/>
      <c r="J14" s="332"/>
      <c r="K14" s="332"/>
      <c r="L14" s="332"/>
    </row>
    <row r="15" spans="2:12" ht="38.25" x14ac:dyDescent="0.25">
      <c r="B15" s="336"/>
      <c r="C15" s="336"/>
      <c r="D15" s="336"/>
      <c r="E15" s="338">
        <v>5413</v>
      </c>
      <c r="F15" s="338" t="s">
        <v>284</v>
      </c>
      <c r="G15" s="330"/>
      <c r="H15" s="330"/>
      <c r="I15" s="331"/>
      <c r="J15" s="332"/>
      <c r="K15" s="332"/>
      <c r="L15" s="332"/>
    </row>
    <row r="16" spans="2:12" x14ac:dyDescent="0.25">
      <c r="B16" s="344" t="s">
        <v>277</v>
      </c>
      <c r="C16" s="341"/>
      <c r="D16" s="341"/>
      <c r="E16" s="341"/>
      <c r="F16" s="342" t="s">
        <v>272</v>
      </c>
      <c r="G16" s="330"/>
      <c r="H16" s="330"/>
      <c r="I16" s="330"/>
      <c r="J16" s="332"/>
      <c r="K16" s="332"/>
      <c r="L16" s="332"/>
    </row>
  </sheetData>
  <mergeCells count="4">
    <mergeCell ref="B2:L2"/>
    <mergeCell ref="B3:L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8132-B3E1-41E9-8C10-AD42EBE9D354}">
  <dimension ref="B1:H26"/>
  <sheetViews>
    <sheetView zoomScaleNormal="100" zoomScaleSheetLayoutView="82" workbookViewId="0">
      <selection activeCell="B2" sqref="B2:H2"/>
    </sheetView>
  </sheetViews>
  <sheetFormatPr defaultRowHeight="12.75" x14ac:dyDescent="0.2"/>
  <cols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46"/>
      <c r="C1" s="246"/>
      <c r="D1" s="246"/>
      <c r="E1" s="246"/>
      <c r="F1" s="328"/>
      <c r="G1" s="328"/>
      <c r="H1" s="328"/>
    </row>
    <row r="2" spans="2:8" ht="15.75" x14ac:dyDescent="0.2">
      <c r="B2" s="477" t="s">
        <v>267</v>
      </c>
      <c r="C2" s="477"/>
      <c r="D2" s="477"/>
      <c r="E2" s="477"/>
      <c r="F2" s="477"/>
      <c r="G2" s="477"/>
      <c r="H2" s="477"/>
    </row>
    <row r="3" spans="2:8" ht="18" x14ac:dyDescent="0.2">
      <c r="B3" s="246"/>
      <c r="C3" s="246"/>
      <c r="D3" s="246"/>
      <c r="E3" s="246"/>
      <c r="F3" s="328"/>
      <c r="G3" s="328"/>
      <c r="H3" s="328"/>
    </row>
    <row r="4" spans="2:8" ht="15.75" x14ac:dyDescent="0.2">
      <c r="B4" s="393" t="s">
        <v>25</v>
      </c>
      <c r="C4" s="394" t="s">
        <v>292</v>
      </c>
      <c r="D4" s="394" t="s">
        <v>293</v>
      </c>
      <c r="E4" s="395" t="s">
        <v>294</v>
      </c>
      <c r="F4" s="395" t="s">
        <v>295</v>
      </c>
      <c r="G4" s="396" t="s">
        <v>145</v>
      </c>
      <c r="H4" s="396" t="s">
        <v>68</v>
      </c>
    </row>
    <row r="5" spans="2:8" x14ac:dyDescent="0.2">
      <c r="B5" s="393">
        <v>1</v>
      </c>
      <c r="C5" s="397">
        <v>2</v>
      </c>
      <c r="D5" s="397">
        <v>3</v>
      </c>
      <c r="E5" s="398">
        <v>4</v>
      </c>
      <c r="F5" s="398">
        <v>5</v>
      </c>
      <c r="G5" s="399" t="s">
        <v>321</v>
      </c>
      <c r="H5" s="399" t="s">
        <v>320</v>
      </c>
    </row>
    <row r="6" spans="2:8" x14ac:dyDescent="0.2">
      <c r="B6" s="329" t="s">
        <v>268</v>
      </c>
      <c r="C6" s="330"/>
      <c r="D6" s="330"/>
      <c r="E6" s="331"/>
      <c r="F6" s="332"/>
      <c r="G6" s="332"/>
      <c r="H6" s="332"/>
    </row>
    <row r="7" spans="2:8" x14ac:dyDescent="0.2">
      <c r="B7" s="329" t="s">
        <v>269</v>
      </c>
      <c r="C7" s="330"/>
      <c r="D7" s="330"/>
      <c r="E7" s="330"/>
      <c r="F7" s="332"/>
      <c r="G7" s="332"/>
      <c r="H7" s="332"/>
    </row>
    <row r="8" spans="2:8" x14ac:dyDescent="0.2">
      <c r="B8" s="333" t="s">
        <v>270</v>
      </c>
      <c r="C8" s="330"/>
      <c r="D8" s="330"/>
      <c r="E8" s="330"/>
      <c r="F8" s="332"/>
      <c r="G8" s="332"/>
      <c r="H8" s="332"/>
    </row>
    <row r="9" spans="2:8" x14ac:dyDescent="0.2">
      <c r="B9" s="334" t="s">
        <v>271</v>
      </c>
      <c r="C9" s="330"/>
      <c r="D9" s="330"/>
      <c r="E9" s="330"/>
      <c r="F9" s="332"/>
      <c r="G9" s="332"/>
      <c r="H9" s="332"/>
    </row>
    <row r="10" spans="2:8" x14ac:dyDescent="0.2">
      <c r="B10" s="334" t="s">
        <v>272</v>
      </c>
      <c r="C10" s="330"/>
      <c r="D10" s="330"/>
      <c r="E10" s="330"/>
      <c r="F10" s="332"/>
      <c r="G10" s="332"/>
      <c r="H10" s="332"/>
    </row>
    <row r="11" spans="2:8" x14ac:dyDescent="0.2">
      <c r="B11" s="329" t="s">
        <v>273</v>
      </c>
      <c r="C11" s="330"/>
      <c r="D11" s="330"/>
      <c r="E11" s="331"/>
      <c r="F11" s="332"/>
      <c r="G11" s="332"/>
      <c r="H11" s="332"/>
    </row>
    <row r="12" spans="2:8" x14ac:dyDescent="0.2">
      <c r="B12" s="335" t="s">
        <v>274</v>
      </c>
      <c r="C12" s="330"/>
      <c r="D12" s="330"/>
      <c r="E12" s="331"/>
      <c r="F12" s="332"/>
      <c r="G12" s="332"/>
      <c r="H12" s="332"/>
    </row>
    <row r="13" spans="2:8" x14ac:dyDescent="0.2">
      <c r="B13" s="329" t="s">
        <v>275</v>
      </c>
      <c r="C13" s="330"/>
      <c r="D13" s="330"/>
      <c r="E13" s="331"/>
      <c r="F13" s="332"/>
      <c r="G13" s="332"/>
      <c r="H13" s="332"/>
    </row>
    <row r="14" spans="2:8" x14ac:dyDescent="0.2">
      <c r="B14" s="335" t="s">
        <v>276</v>
      </c>
      <c r="C14" s="330"/>
      <c r="D14" s="330"/>
      <c r="E14" s="331"/>
      <c r="F14" s="332"/>
      <c r="G14" s="332"/>
      <c r="H14" s="332"/>
    </row>
    <row r="15" spans="2:8" x14ac:dyDescent="0.2">
      <c r="B15" s="336" t="s">
        <v>277</v>
      </c>
      <c r="C15" s="330"/>
      <c r="D15" s="330"/>
      <c r="E15" s="331"/>
      <c r="F15" s="332"/>
      <c r="G15" s="332"/>
      <c r="H15" s="332"/>
    </row>
    <row r="16" spans="2:8" x14ac:dyDescent="0.2">
      <c r="B16" s="335"/>
      <c r="C16" s="330"/>
      <c r="D16" s="330"/>
      <c r="E16" s="331"/>
      <c r="F16" s="332"/>
      <c r="G16" s="332"/>
      <c r="H16" s="332"/>
    </row>
    <row r="17" spans="2:8" x14ac:dyDescent="0.2">
      <c r="B17" s="329" t="s">
        <v>278</v>
      </c>
      <c r="C17" s="330"/>
      <c r="D17" s="330"/>
      <c r="E17" s="331"/>
      <c r="F17" s="332"/>
      <c r="G17" s="332"/>
      <c r="H17" s="332"/>
    </row>
    <row r="18" spans="2:8" x14ac:dyDescent="0.2">
      <c r="B18" s="329" t="s">
        <v>269</v>
      </c>
      <c r="C18" s="330"/>
      <c r="D18" s="330"/>
      <c r="E18" s="330"/>
      <c r="F18" s="332"/>
      <c r="G18" s="332"/>
      <c r="H18" s="332"/>
    </row>
    <row r="19" spans="2:8" x14ac:dyDescent="0.2">
      <c r="B19" s="333" t="s">
        <v>270</v>
      </c>
      <c r="C19" s="330"/>
      <c r="D19" s="330"/>
      <c r="E19" s="330"/>
      <c r="F19" s="332"/>
      <c r="G19" s="332"/>
      <c r="H19" s="332"/>
    </row>
    <row r="20" spans="2:8" x14ac:dyDescent="0.2">
      <c r="B20" s="334" t="s">
        <v>271</v>
      </c>
      <c r="C20" s="330"/>
      <c r="D20" s="330"/>
      <c r="E20" s="330"/>
      <c r="F20" s="332"/>
      <c r="G20" s="332"/>
      <c r="H20" s="332"/>
    </row>
    <row r="21" spans="2:8" x14ac:dyDescent="0.2">
      <c r="B21" s="334" t="s">
        <v>272</v>
      </c>
      <c r="C21" s="330"/>
      <c r="D21" s="330"/>
      <c r="E21" s="330"/>
      <c r="F21" s="332"/>
      <c r="G21" s="332"/>
      <c r="H21" s="332"/>
    </row>
    <row r="22" spans="2:8" x14ac:dyDescent="0.2">
      <c r="B22" s="329" t="s">
        <v>273</v>
      </c>
      <c r="C22" s="330"/>
      <c r="D22" s="330"/>
      <c r="E22" s="331"/>
      <c r="F22" s="332"/>
      <c r="G22" s="332"/>
      <c r="H22" s="332"/>
    </row>
    <row r="23" spans="2:8" x14ac:dyDescent="0.2">
      <c r="B23" s="335" t="s">
        <v>274</v>
      </c>
      <c r="C23" s="330"/>
      <c r="D23" s="330"/>
      <c r="E23" s="331"/>
      <c r="F23" s="332"/>
      <c r="G23" s="332"/>
      <c r="H23" s="332"/>
    </row>
    <row r="24" spans="2:8" x14ac:dyDescent="0.2">
      <c r="B24" s="329" t="s">
        <v>275</v>
      </c>
      <c r="C24" s="330"/>
      <c r="D24" s="330"/>
      <c r="E24" s="331"/>
      <c r="F24" s="332"/>
      <c r="G24" s="332"/>
      <c r="H24" s="332"/>
    </row>
    <row r="25" spans="2:8" x14ac:dyDescent="0.2">
      <c r="B25" s="335" t="s">
        <v>276</v>
      </c>
      <c r="C25" s="330"/>
      <c r="D25" s="330"/>
      <c r="E25" s="331"/>
      <c r="F25" s="332"/>
      <c r="G25" s="332"/>
      <c r="H25" s="332"/>
    </row>
    <row r="26" spans="2:8" x14ac:dyDescent="0.2">
      <c r="B26" s="336" t="s">
        <v>277</v>
      </c>
      <c r="C26" s="330"/>
      <c r="D26" s="330"/>
      <c r="E26" s="331"/>
      <c r="F26" s="332"/>
      <c r="G26" s="332"/>
      <c r="H26" s="332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5476-3340-43A3-AA85-1123F52271E9}">
  <sheetPr>
    <pageSetUpPr fitToPage="1"/>
  </sheetPr>
  <dimension ref="A1:I460"/>
  <sheetViews>
    <sheetView zoomScaleNormal="100" workbookViewId="0">
      <selection activeCell="A4" sqref="A4:F4"/>
    </sheetView>
  </sheetViews>
  <sheetFormatPr defaultRowHeight="12.75" x14ac:dyDescent="0.2"/>
  <cols>
    <col min="1" max="1" width="18" customWidth="1"/>
    <col min="2" max="2" width="40.42578125" customWidth="1"/>
    <col min="3" max="4" width="15.140625" style="245" customWidth="1"/>
    <col min="5" max="5" width="14.42578125" style="245" bestFit="1" customWidth="1"/>
    <col min="6" max="6" width="9.42578125" style="350" customWidth="1"/>
  </cols>
  <sheetData>
    <row r="1" spans="1:9" ht="2.25" customHeight="1" x14ac:dyDescent="0.25">
      <c r="A1" s="244"/>
    </row>
    <row r="2" spans="1:9" ht="18" hidden="1" x14ac:dyDescent="0.2">
      <c r="A2" s="486"/>
      <c r="B2" s="486"/>
      <c r="C2" s="486"/>
      <c r="D2" s="486"/>
      <c r="E2" s="486"/>
      <c r="F2" s="486"/>
    </row>
    <row r="3" spans="1:9" ht="18" x14ac:dyDescent="0.2">
      <c r="A3" s="246"/>
      <c r="B3" s="246"/>
      <c r="C3" s="247"/>
      <c r="D3" s="247"/>
      <c r="E3" s="248"/>
      <c r="F3" s="351"/>
    </row>
    <row r="4" spans="1:9" ht="18" customHeight="1" x14ac:dyDescent="0.25">
      <c r="A4" s="490" t="s">
        <v>265</v>
      </c>
      <c r="B4" s="490"/>
      <c r="C4" s="490"/>
      <c r="D4" s="490"/>
      <c r="E4" s="490"/>
      <c r="F4" s="490"/>
      <c r="G4" s="346"/>
      <c r="H4" s="347"/>
      <c r="I4" s="347"/>
    </row>
    <row r="5" spans="1:9" ht="15.75" customHeight="1" x14ac:dyDescent="0.25">
      <c r="A5" s="490" t="s">
        <v>266</v>
      </c>
      <c r="B5" s="490"/>
      <c r="C5" s="490"/>
      <c r="D5" s="490"/>
      <c r="E5" s="490"/>
      <c r="F5" s="490"/>
      <c r="G5" s="345"/>
      <c r="H5" s="345"/>
      <c r="I5" s="345"/>
    </row>
    <row r="6" spans="1:9" ht="15.75" x14ac:dyDescent="0.25">
      <c r="A6" s="249"/>
      <c r="B6" s="250"/>
      <c r="C6" s="250"/>
      <c r="D6" s="250"/>
      <c r="E6" s="250"/>
      <c r="F6" s="352"/>
    </row>
    <row r="7" spans="1:9" ht="31.5" x14ac:dyDescent="0.2">
      <c r="A7" s="487" t="s">
        <v>214</v>
      </c>
      <c r="B7" s="488"/>
      <c r="C7" s="56" t="s">
        <v>293</v>
      </c>
      <c r="D7" s="111" t="s">
        <v>294</v>
      </c>
      <c r="E7" s="111" t="s">
        <v>295</v>
      </c>
      <c r="F7" s="353" t="s">
        <v>68</v>
      </c>
    </row>
    <row r="8" spans="1:9" x14ac:dyDescent="0.2">
      <c r="A8" s="487">
        <v>1</v>
      </c>
      <c r="B8" s="488"/>
      <c r="C8" s="55">
        <v>2</v>
      </c>
      <c r="D8" s="55">
        <v>3</v>
      </c>
      <c r="E8" s="55">
        <v>4</v>
      </c>
      <c r="F8" s="354" t="s">
        <v>319</v>
      </c>
    </row>
    <row r="9" spans="1:9" x14ac:dyDescent="0.2">
      <c r="A9" s="489" t="s">
        <v>217</v>
      </c>
      <c r="B9" s="489"/>
      <c r="C9" s="251">
        <f>C10+C49</f>
        <v>1900042.4</v>
      </c>
      <c r="D9" s="251">
        <f>D10+D49</f>
        <v>1916863.2999999998</v>
      </c>
      <c r="E9" s="251">
        <f>E10+E49</f>
        <v>1876497.65</v>
      </c>
      <c r="F9" s="355">
        <f>E9/C9*100</f>
        <v>98.760830284629435</v>
      </c>
    </row>
    <row r="10" spans="1:9" ht="25.5" x14ac:dyDescent="0.2">
      <c r="A10" s="255" t="s">
        <v>218</v>
      </c>
      <c r="B10" s="255" t="s">
        <v>219</v>
      </c>
      <c r="C10" s="279">
        <f>C11</f>
        <v>72151.08</v>
      </c>
      <c r="D10" s="279">
        <f t="shared" ref="D10:E10" si="0">D11</f>
        <v>79869.98</v>
      </c>
      <c r="E10" s="279">
        <f t="shared" si="0"/>
        <v>79869.98000000001</v>
      </c>
      <c r="F10" s="355">
        <f>E10/D10*100</f>
        <v>100.00000000000003</v>
      </c>
    </row>
    <row r="11" spans="1:9" ht="25.5" x14ac:dyDescent="0.2">
      <c r="A11" s="276" t="s">
        <v>215</v>
      </c>
      <c r="B11" s="276" t="s">
        <v>220</v>
      </c>
      <c r="C11" s="279">
        <f>C12</f>
        <v>72151.08</v>
      </c>
      <c r="D11" s="279">
        <f>D12</f>
        <v>79869.98</v>
      </c>
      <c r="E11" s="279">
        <f t="shared" ref="E11" si="1">E12</f>
        <v>79869.98000000001</v>
      </c>
      <c r="F11" s="355">
        <f t="shared" ref="F11:F68" si="2">E11/D11*100</f>
        <v>100.00000000000003</v>
      </c>
    </row>
    <row r="12" spans="1:9" x14ac:dyDescent="0.2">
      <c r="A12" s="481" t="s">
        <v>221</v>
      </c>
      <c r="B12" s="481"/>
      <c r="C12" s="256">
        <f t="shared" ref="C12:E12" si="3">C14+C39+C42</f>
        <v>72151.08</v>
      </c>
      <c r="D12" s="256">
        <f t="shared" si="3"/>
        <v>79869.98</v>
      </c>
      <c r="E12" s="256">
        <f t="shared" si="3"/>
        <v>79869.98000000001</v>
      </c>
      <c r="F12" s="355">
        <f t="shared" si="2"/>
        <v>100.00000000000003</v>
      </c>
    </row>
    <row r="13" spans="1:9" x14ac:dyDescent="0.2">
      <c r="A13" s="284">
        <v>3</v>
      </c>
      <c r="B13" s="284" t="s">
        <v>23</v>
      </c>
      <c r="C13" s="285">
        <f t="shared" ref="C13:D13" si="4">C14+C39</f>
        <v>72151.08</v>
      </c>
      <c r="D13" s="285">
        <f t="shared" si="4"/>
        <v>79869.98</v>
      </c>
      <c r="E13" s="285">
        <f>E14+E39</f>
        <v>79869.98000000001</v>
      </c>
      <c r="F13" s="355">
        <f t="shared" si="2"/>
        <v>100.00000000000003</v>
      </c>
    </row>
    <row r="14" spans="1:9" x14ac:dyDescent="0.2">
      <c r="A14" s="257">
        <v>32</v>
      </c>
      <c r="B14" s="257" t="s">
        <v>9</v>
      </c>
      <c r="C14" s="258">
        <v>71168.08</v>
      </c>
      <c r="D14" s="258">
        <v>78886.98</v>
      </c>
      <c r="E14" s="258">
        <f>E15+E19+E24+E34</f>
        <v>78886.98000000001</v>
      </c>
      <c r="F14" s="355">
        <f t="shared" si="2"/>
        <v>100.00000000000003</v>
      </c>
    </row>
    <row r="15" spans="1:9" x14ac:dyDescent="0.2">
      <c r="A15" s="257">
        <v>321</v>
      </c>
      <c r="B15" s="257" t="s">
        <v>40</v>
      </c>
      <c r="C15" s="295"/>
      <c r="D15" s="295"/>
      <c r="E15" s="258">
        <f t="shared" ref="E15" si="5">E16+E17+E18</f>
        <v>7326.13</v>
      </c>
      <c r="F15" s="355"/>
    </row>
    <row r="16" spans="1:9" x14ac:dyDescent="0.2">
      <c r="A16" s="254">
        <v>3211</v>
      </c>
      <c r="B16" s="254" t="s">
        <v>61</v>
      </c>
      <c r="C16" s="296"/>
      <c r="D16" s="296"/>
      <c r="E16" s="259">
        <v>6753.13</v>
      </c>
      <c r="F16" s="355"/>
    </row>
    <row r="17" spans="1:6" x14ac:dyDescent="0.2">
      <c r="A17" s="254">
        <v>3213</v>
      </c>
      <c r="B17" s="254" t="s">
        <v>45</v>
      </c>
      <c r="C17" s="296"/>
      <c r="D17" s="296"/>
      <c r="E17" s="259">
        <v>0</v>
      </c>
      <c r="F17" s="355"/>
    </row>
    <row r="18" spans="1:6" x14ac:dyDescent="0.2">
      <c r="A18" s="260">
        <v>3214</v>
      </c>
      <c r="B18" s="261" t="s">
        <v>120</v>
      </c>
      <c r="C18" s="296"/>
      <c r="D18" s="296"/>
      <c r="E18" s="259">
        <v>573</v>
      </c>
      <c r="F18" s="355"/>
    </row>
    <row r="19" spans="1:6" x14ac:dyDescent="0.2">
      <c r="A19" s="257">
        <v>322</v>
      </c>
      <c r="B19" s="257" t="s">
        <v>222</v>
      </c>
      <c r="C19" s="295"/>
      <c r="D19" s="295"/>
      <c r="E19" s="258">
        <f>E20+E21+E22+E23</f>
        <v>43698.04</v>
      </c>
      <c r="F19" s="355"/>
    </row>
    <row r="20" spans="1:6" x14ac:dyDescent="0.2">
      <c r="A20" s="254">
        <v>3221</v>
      </c>
      <c r="B20" s="254" t="s">
        <v>223</v>
      </c>
      <c r="C20" s="296"/>
      <c r="D20" s="296"/>
      <c r="E20" s="259">
        <v>8690.8799999999992</v>
      </c>
      <c r="F20" s="355"/>
    </row>
    <row r="21" spans="1:6" x14ac:dyDescent="0.2">
      <c r="A21" s="254">
        <v>3223</v>
      </c>
      <c r="B21" s="254" t="s">
        <v>65</v>
      </c>
      <c r="C21" s="296"/>
      <c r="D21" s="296"/>
      <c r="E21" s="259">
        <v>35007.160000000003</v>
      </c>
      <c r="F21" s="355"/>
    </row>
    <row r="22" spans="1:6" x14ac:dyDescent="0.2">
      <c r="A22" s="254">
        <v>3224</v>
      </c>
      <c r="B22" s="254" t="s">
        <v>249</v>
      </c>
      <c r="C22" s="296"/>
      <c r="D22" s="296"/>
      <c r="E22" s="259">
        <v>0</v>
      </c>
      <c r="F22" s="355"/>
    </row>
    <row r="23" spans="1:6" x14ac:dyDescent="0.2">
      <c r="A23" s="254">
        <v>3227</v>
      </c>
      <c r="B23" s="262" t="s">
        <v>224</v>
      </c>
      <c r="C23" s="296"/>
      <c r="D23" s="296"/>
      <c r="E23" s="259">
        <v>0</v>
      </c>
      <c r="F23" s="355"/>
    </row>
    <row r="24" spans="1:6" x14ac:dyDescent="0.2">
      <c r="A24" s="257">
        <v>323</v>
      </c>
      <c r="B24" s="257" t="s">
        <v>35</v>
      </c>
      <c r="C24" s="295"/>
      <c r="D24" s="295"/>
      <c r="E24" s="258">
        <f>E25+E26+E27+E29+E30+E32+E33+E31+E28</f>
        <v>25920.68</v>
      </c>
      <c r="F24" s="355"/>
    </row>
    <row r="25" spans="1:6" x14ac:dyDescent="0.2">
      <c r="A25" s="254">
        <v>3231</v>
      </c>
      <c r="B25" s="254" t="s">
        <v>71</v>
      </c>
      <c r="C25" s="296"/>
      <c r="D25" s="296"/>
      <c r="E25" s="259">
        <v>3466.19</v>
      </c>
      <c r="F25" s="355"/>
    </row>
    <row r="26" spans="1:6" x14ac:dyDescent="0.2">
      <c r="A26" s="254">
        <v>3232</v>
      </c>
      <c r="B26" s="254" t="s">
        <v>225</v>
      </c>
      <c r="C26" s="296"/>
      <c r="D26" s="296"/>
      <c r="E26" s="259">
        <v>5289.19</v>
      </c>
      <c r="F26" s="355"/>
    </row>
    <row r="27" spans="1:6" x14ac:dyDescent="0.2">
      <c r="A27" s="254">
        <v>3233</v>
      </c>
      <c r="B27" s="254" t="s">
        <v>125</v>
      </c>
      <c r="C27" s="296"/>
      <c r="D27" s="296"/>
      <c r="E27" s="259">
        <v>820</v>
      </c>
      <c r="F27" s="355"/>
    </row>
    <row r="28" spans="1:6" x14ac:dyDescent="0.2">
      <c r="A28" s="254">
        <v>3234</v>
      </c>
      <c r="B28" s="262" t="s">
        <v>75</v>
      </c>
      <c r="C28" s="296"/>
      <c r="D28" s="296"/>
      <c r="E28" s="259">
        <v>8390.4699999999993</v>
      </c>
      <c r="F28" s="355"/>
    </row>
    <row r="29" spans="1:6" x14ac:dyDescent="0.2">
      <c r="A29" s="254">
        <v>3235</v>
      </c>
      <c r="B29" s="254" t="s">
        <v>52</v>
      </c>
      <c r="C29" s="296"/>
      <c r="D29" s="296"/>
      <c r="E29" s="259">
        <v>663.6</v>
      </c>
      <c r="F29" s="355"/>
    </row>
    <row r="30" spans="1:6" x14ac:dyDescent="0.2">
      <c r="A30" s="254">
        <v>3236</v>
      </c>
      <c r="B30" s="254" t="s">
        <v>226</v>
      </c>
      <c r="C30" s="296"/>
      <c r="D30" s="296"/>
      <c r="E30" s="259">
        <v>3666.69</v>
      </c>
      <c r="F30" s="355"/>
    </row>
    <row r="31" spans="1:6" x14ac:dyDescent="0.2">
      <c r="A31" s="254">
        <v>3237</v>
      </c>
      <c r="B31" s="254" t="s">
        <v>227</v>
      </c>
      <c r="C31" s="296"/>
      <c r="D31" s="296"/>
      <c r="E31" s="259">
        <v>2282</v>
      </c>
      <c r="F31" s="355"/>
    </row>
    <row r="32" spans="1:6" x14ac:dyDescent="0.2">
      <c r="A32" s="254">
        <v>3238</v>
      </c>
      <c r="B32" s="254" t="s">
        <v>77</v>
      </c>
      <c r="C32" s="296"/>
      <c r="D32" s="296"/>
      <c r="E32" s="259">
        <v>1331.92</v>
      </c>
      <c r="F32" s="355"/>
    </row>
    <row r="33" spans="1:6" x14ac:dyDescent="0.2">
      <c r="A33" s="254">
        <v>3239</v>
      </c>
      <c r="B33" s="254" t="s">
        <v>51</v>
      </c>
      <c r="C33" s="296"/>
      <c r="D33" s="296"/>
      <c r="E33" s="259">
        <v>10.62</v>
      </c>
      <c r="F33" s="355"/>
    </row>
    <row r="34" spans="1:6" x14ac:dyDescent="0.2">
      <c r="A34" s="257">
        <v>329</v>
      </c>
      <c r="B34" s="257" t="s">
        <v>228</v>
      </c>
      <c r="C34" s="295"/>
      <c r="D34" s="295"/>
      <c r="E34" s="258">
        <f t="shared" ref="E34" si="6">E35+E36+E38+E37</f>
        <v>1942.13</v>
      </c>
      <c r="F34" s="355"/>
    </row>
    <row r="35" spans="1:6" x14ac:dyDescent="0.2">
      <c r="A35" s="254">
        <v>3292</v>
      </c>
      <c r="B35" s="254" t="s">
        <v>158</v>
      </c>
      <c r="C35" s="296"/>
      <c r="D35" s="296"/>
      <c r="E35" s="259">
        <v>1250.99</v>
      </c>
      <c r="F35" s="355"/>
    </row>
    <row r="36" spans="1:6" x14ac:dyDescent="0.2">
      <c r="A36" s="254">
        <v>3294</v>
      </c>
      <c r="B36" s="254" t="s">
        <v>229</v>
      </c>
      <c r="C36" s="296"/>
      <c r="D36" s="296"/>
      <c r="E36" s="259">
        <v>163.09</v>
      </c>
      <c r="F36" s="355"/>
    </row>
    <row r="37" spans="1:6" x14ac:dyDescent="0.2">
      <c r="A37" s="254">
        <v>3295</v>
      </c>
      <c r="B37" s="254" t="s">
        <v>81</v>
      </c>
      <c r="C37" s="296"/>
      <c r="D37" s="296"/>
      <c r="E37" s="259">
        <v>447.17</v>
      </c>
      <c r="F37" s="355"/>
    </row>
    <row r="38" spans="1:6" x14ac:dyDescent="0.2">
      <c r="A38" s="254">
        <v>3299</v>
      </c>
      <c r="B38" s="254" t="s">
        <v>230</v>
      </c>
      <c r="C38" s="296"/>
      <c r="D38" s="296"/>
      <c r="E38" s="259">
        <v>80.88</v>
      </c>
      <c r="F38" s="355"/>
    </row>
    <row r="39" spans="1:6" x14ac:dyDescent="0.2">
      <c r="A39" s="257">
        <v>34</v>
      </c>
      <c r="B39" s="257" t="s">
        <v>12</v>
      </c>
      <c r="C39" s="258">
        <v>983</v>
      </c>
      <c r="D39" s="258">
        <v>983</v>
      </c>
      <c r="E39" s="258">
        <f>E41+E40</f>
        <v>983</v>
      </c>
      <c r="F39" s="355">
        <f t="shared" si="2"/>
        <v>100</v>
      </c>
    </row>
    <row r="40" spans="1:6" x14ac:dyDescent="0.2">
      <c r="A40" s="277">
        <v>3431</v>
      </c>
      <c r="B40" s="277" t="s">
        <v>84</v>
      </c>
      <c r="C40" s="297" t="s">
        <v>202</v>
      </c>
      <c r="D40" s="297"/>
      <c r="E40" s="278">
        <v>983</v>
      </c>
      <c r="F40" s="355"/>
    </row>
    <row r="41" spans="1:6" x14ac:dyDescent="0.2">
      <c r="A41" s="254">
        <v>3433</v>
      </c>
      <c r="B41" s="254" t="s">
        <v>160</v>
      </c>
      <c r="C41" s="296"/>
      <c r="D41" s="296"/>
      <c r="E41" s="259">
        <v>0</v>
      </c>
      <c r="F41" s="355"/>
    </row>
    <row r="42" spans="1:6" x14ac:dyDescent="0.2">
      <c r="A42" s="263">
        <v>4</v>
      </c>
      <c r="B42" s="264" t="s">
        <v>13</v>
      </c>
      <c r="C42" s="258">
        <f>C43</f>
        <v>0</v>
      </c>
      <c r="D42" s="258"/>
      <c r="E42" s="258">
        <v>0</v>
      </c>
      <c r="F42" s="355"/>
    </row>
    <row r="43" spans="1:6" ht="24" x14ac:dyDescent="0.2">
      <c r="A43" s="263">
        <v>42</v>
      </c>
      <c r="B43" s="288" t="s">
        <v>14</v>
      </c>
      <c r="C43" s="258">
        <f>C44+C47</f>
        <v>0</v>
      </c>
      <c r="D43" s="258"/>
      <c r="E43" s="258">
        <f>E44+E47</f>
        <v>0</v>
      </c>
      <c r="F43" s="355"/>
    </row>
    <row r="44" spans="1:6" x14ac:dyDescent="0.2">
      <c r="A44" s="263">
        <v>422</v>
      </c>
      <c r="B44" s="264" t="s">
        <v>250</v>
      </c>
      <c r="C44" s="298"/>
      <c r="D44" s="298"/>
      <c r="E44" s="258">
        <f>E45+E46</f>
        <v>0</v>
      </c>
      <c r="F44" s="355"/>
    </row>
    <row r="45" spans="1:6" x14ac:dyDescent="0.2">
      <c r="A45" s="260">
        <v>4223</v>
      </c>
      <c r="B45" s="260" t="s">
        <v>231</v>
      </c>
      <c r="C45" s="299"/>
      <c r="D45" s="299"/>
      <c r="E45" s="278">
        <v>0</v>
      </c>
      <c r="F45" s="355"/>
    </row>
    <row r="46" spans="1:6" x14ac:dyDescent="0.2">
      <c r="A46" s="265">
        <v>4227</v>
      </c>
      <c r="B46" s="266" t="s">
        <v>232</v>
      </c>
      <c r="C46" s="300"/>
      <c r="D46" s="300"/>
      <c r="E46" s="259">
        <v>0</v>
      </c>
      <c r="F46" s="355"/>
    </row>
    <row r="47" spans="1:6" x14ac:dyDescent="0.2">
      <c r="A47" s="286">
        <v>424</v>
      </c>
      <c r="B47" s="287" t="s">
        <v>129</v>
      </c>
      <c r="C47" s="301"/>
      <c r="D47" s="301"/>
      <c r="E47" s="282">
        <f>E48</f>
        <v>0</v>
      </c>
      <c r="F47" s="355"/>
    </row>
    <row r="48" spans="1:6" x14ac:dyDescent="0.2">
      <c r="A48" s="319">
        <v>4241</v>
      </c>
      <c r="B48" s="304" t="s">
        <v>251</v>
      </c>
      <c r="C48" s="299"/>
      <c r="D48" s="299"/>
      <c r="E48" s="278">
        <v>0</v>
      </c>
      <c r="F48" s="355"/>
    </row>
    <row r="49" spans="1:6" ht="25.5" x14ac:dyDescent="0.2">
      <c r="A49" s="267" t="s">
        <v>233</v>
      </c>
      <c r="B49" s="268" t="s">
        <v>234</v>
      </c>
      <c r="C49" s="270">
        <f>C50+C264</f>
        <v>1827891.3199999998</v>
      </c>
      <c r="D49" s="270">
        <f>D50+D264</f>
        <v>1836993.3199999998</v>
      </c>
      <c r="E49" s="270">
        <f>E50+E264</f>
        <v>1796627.67</v>
      </c>
      <c r="F49" s="355">
        <f t="shared" si="2"/>
        <v>97.802624018251734</v>
      </c>
    </row>
    <row r="50" spans="1:6" x14ac:dyDescent="0.2">
      <c r="A50" s="252" t="s">
        <v>235</v>
      </c>
      <c r="B50" s="269" t="s">
        <v>236</v>
      </c>
      <c r="C50" s="270">
        <f t="shared" ref="C50" si="7">C51+C92+C124+C164+C200+C229+C259+C74+C119+C153+C224</f>
        <v>1794252.2799999998</v>
      </c>
      <c r="D50" s="270">
        <f t="shared" ref="D50" si="8">D51+D92+D124+D164+D200+D229+D259+D74+D119+D153+D224</f>
        <v>1794252.2799999998</v>
      </c>
      <c r="E50" s="270">
        <f>E51+E92+E124+E164+E200+E229+E259+E74+E119+E153+E224</f>
        <v>1758239.6199999999</v>
      </c>
      <c r="F50" s="355">
        <f t="shared" si="2"/>
        <v>97.992887599953335</v>
      </c>
    </row>
    <row r="51" spans="1:6" x14ac:dyDescent="0.2">
      <c r="A51" s="481" t="s">
        <v>237</v>
      </c>
      <c r="B51" s="481"/>
      <c r="C51" s="256">
        <f>C52+C67</f>
        <v>5160</v>
      </c>
      <c r="D51" s="256">
        <f>D52+D67</f>
        <v>5160</v>
      </c>
      <c r="E51" s="256">
        <f>E53+E67</f>
        <v>8278.16</v>
      </c>
      <c r="F51" s="355">
        <f t="shared" si="2"/>
        <v>160.42945736434109</v>
      </c>
    </row>
    <row r="52" spans="1:6" x14ac:dyDescent="0.2">
      <c r="A52" s="289">
        <v>3</v>
      </c>
      <c r="B52" s="289" t="s">
        <v>23</v>
      </c>
      <c r="C52" s="290">
        <f t="shared" ref="C52:D52" si="9">C53</f>
        <v>1160</v>
      </c>
      <c r="D52" s="290">
        <f t="shared" si="9"/>
        <v>1160</v>
      </c>
      <c r="E52" s="290">
        <f>E53</f>
        <v>1028.1600000000001</v>
      </c>
      <c r="F52" s="355">
        <f t="shared" si="2"/>
        <v>88.634482758620692</v>
      </c>
    </row>
    <row r="53" spans="1:6" x14ac:dyDescent="0.2">
      <c r="A53" s="257">
        <v>32</v>
      </c>
      <c r="B53" s="257" t="s">
        <v>9</v>
      </c>
      <c r="C53" s="258">
        <v>1160</v>
      </c>
      <c r="D53" s="258">
        <v>1160</v>
      </c>
      <c r="E53" s="258">
        <f>E54+E56+E61+E64</f>
        <v>1028.1600000000001</v>
      </c>
      <c r="F53" s="355">
        <f t="shared" si="2"/>
        <v>88.634482758620692</v>
      </c>
    </row>
    <row r="54" spans="1:6" x14ac:dyDescent="0.2">
      <c r="A54" s="257">
        <v>321</v>
      </c>
      <c r="B54" s="257" t="s">
        <v>40</v>
      </c>
      <c r="C54" s="307"/>
      <c r="D54" s="307"/>
      <c r="E54" s="258">
        <f>E55</f>
        <v>120</v>
      </c>
      <c r="F54" s="355"/>
    </row>
    <row r="55" spans="1:6" x14ac:dyDescent="0.2">
      <c r="A55" s="254">
        <v>3211</v>
      </c>
      <c r="B55" s="254" t="s">
        <v>61</v>
      </c>
      <c r="C55" s="308"/>
      <c r="D55" s="308"/>
      <c r="E55" s="259">
        <v>120</v>
      </c>
      <c r="F55" s="355"/>
    </row>
    <row r="56" spans="1:6" s="283" customFormat="1" x14ac:dyDescent="0.2">
      <c r="A56" s="280">
        <v>322</v>
      </c>
      <c r="B56" s="280" t="s">
        <v>222</v>
      </c>
      <c r="C56" s="309"/>
      <c r="D56" s="309"/>
      <c r="E56" s="282">
        <f>E57+E58+E59+E60</f>
        <v>0</v>
      </c>
      <c r="F56" s="355"/>
    </row>
    <row r="57" spans="1:6" x14ac:dyDescent="0.2">
      <c r="A57" s="277">
        <v>3221</v>
      </c>
      <c r="B57" s="277" t="s">
        <v>223</v>
      </c>
      <c r="C57" s="310"/>
      <c r="D57" s="310"/>
      <c r="E57" s="278">
        <v>0</v>
      </c>
      <c r="F57" s="355"/>
    </row>
    <row r="58" spans="1:6" x14ac:dyDescent="0.2">
      <c r="A58" s="277">
        <v>3223</v>
      </c>
      <c r="B58" s="277" t="s">
        <v>65</v>
      </c>
      <c r="C58" s="310"/>
      <c r="D58" s="310"/>
      <c r="E58" s="278">
        <v>0</v>
      </c>
      <c r="F58" s="355"/>
    </row>
    <row r="59" spans="1:6" x14ac:dyDescent="0.2">
      <c r="A59" s="277">
        <v>3224</v>
      </c>
      <c r="B59" s="277" t="s">
        <v>249</v>
      </c>
      <c r="C59" s="310"/>
      <c r="D59" s="310"/>
      <c r="E59" s="278">
        <v>0</v>
      </c>
      <c r="F59" s="355"/>
    </row>
    <row r="60" spans="1:6" x14ac:dyDescent="0.2">
      <c r="A60" s="277">
        <v>3225</v>
      </c>
      <c r="B60" s="277" t="s">
        <v>46</v>
      </c>
      <c r="C60" s="310"/>
      <c r="D60" s="310"/>
      <c r="E60" s="278">
        <v>0</v>
      </c>
      <c r="F60" s="355"/>
    </row>
    <row r="61" spans="1:6" s="283" customFormat="1" x14ac:dyDescent="0.2">
      <c r="A61" s="280">
        <v>323</v>
      </c>
      <c r="B61" s="280" t="s">
        <v>35</v>
      </c>
      <c r="C61" s="309"/>
      <c r="D61" s="309"/>
      <c r="E61" s="282">
        <f>E62+E63</f>
        <v>510</v>
      </c>
      <c r="F61" s="355"/>
    </row>
    <row r="62" spans="1:6" x14ac:dyDescent="0.2">
      <c r="A62" s="281">
        <v>3232</v>
      </c>
      <c r="B62" s="254" t="s">
        <v>225</v>
      </c>
      <c r="C62" s="310"/>
      <c r="D62" s="310"/>
      <c r="E62" s="278">
        <v>0</v>
      </c>
      <c r="F62" s="355"/>
    </row>
    <row r="63" spans="1:6" x14ac:dyDescent="0.2">
      <c r="A63" s="277">
        <v>3239</v>
      </c>
      <c r="B63" s="277" t="s">
        <v>51</v>
      </c>
      <c r="C63" s="310"/>
      <c r="D63" s="310"/>
      <c r="E63" s="278">
        <v>510</v>
      </c>
      <c r="F63" s="355"/>
    </row>
    <row r="64" spans="1:6" s="283" customFormat="1" x14ac:dyDescent="0.2">
      <c r="A64" s="280">
        <v>329</v>
      </c>
      <c r="B64" s="280" t="s">
        <v>228</v>
      </c>
      <c r="C64" s="309"/>
      <c r="D64" s="309"/>
      <c r="E64" s="282">
        <f>E65+E66</f>
        <v>398.16</v>
      </c>
      <c r="F64" s="355"/>
    </row>
    <row r="65" spans="1:6" x14ac:dyDescent="0.2">
      <c r="A65" s="277">
        <v>3294</v>
      </c>
      <c r="B65" s="277" t="s">
        <v>229</v>
      </c>
      <c r="C65" s="310"/>
      <c r="D65" s="310"/>
      <c r="E65" s="278">
        <v>398.16</v>
      </c>
      <c r="F65" s="355"/>
    </row>
    <row r="66" spans="1:6" x14ac:dyDescent="0.2">
      <c r="A66" s="277">
        <v>3299</v>
      </c>
      <c r="B66" s="277" t="s">
        <v>228</v>
      </c>
      <c r="C66" s="310"/>
      <c r="D66" s="310"/>
      <c r="E66" s="278">
        <v>0</v>
      </c>
      <c r="F66" s="355"/>
    </row>
    <row r="67" spans="1:6" s="283" customFormat="1" x14ac:dyDescent="0.2">
      <c r="A67" s="280">
        <v>4</v>
      </c>
      <c r="B67" s="280" t="s">
        <v>13</v>
      </c>
      <c r="C67" s="282">
        <f>C68</f>
        <v>4000</v>
      </c>
      <c r="D67" s="282">
        <f>D68</f>
        <v>4000</v>
      </c>
      <c r="E67" s="282">
        <f>E68</f>
        <v>7250</v>
      </c>
      <c r="F67" s="355">
        <f t="shared" si="2"/>
        <v>181.25</v>
      </c>
    </row>
    <row r="68" spans="1:6" s="283" customFormat="1" ht="24" x14ac:dyDescent="0.2">
      <c r="A68" s="280">
        <v>42</v>
      </c>
      <c r="B68" s="288" t="s">
        <v>252</v>
      </c>
      <c r="C68" s="311">
        <v>4000</v>
      </c>
      <c r="D68" s="311">
        <v>4000</v>
      </c>
      <c r="E68" s="282">
        <f>E69+E72</f>
        <v>7250</v>
      </c>
      <c r="F68" s="355">
        <f t="shared" si="2"/>
        <v>181.25</v>
      </c>
    </row>
    <row r="69" spans="1:6" s="283" customFormat="1" x14ac:dyDescent="0.2">
      <c r="A69" s="280">
        <v>422</v>
      </c>
      <c r="B69" s="280" t="s">
        <v>250</v>
      </c>
      <c r="C69" s="309"/>
      <c r="D69" s="309"/>
      <c r="E69" s="282">
        <f>E70+E71</f>
        <v>7250</v>
      </c>
      <c r="F69" s="355"/>
    </row>
    <row r="70" spans="1:6" x14ac:dyDescent="0.2">
      <c r="A70" s="277">
        <v>4221</v>
      </c>
      <c r="B70" s="277" t="s">
        <v>87</v>
      </c>
      <c r="C70" s="310"/>
      <c r="D70" s="310"/>
      <c r="E70" s="278">
        <v>7150.84</v>
      </c>
      <c r="F70" s="355"/>
    </row>
    <row r="71" spans="1:6" x14ac:dyDescent="0.2">
      <c r="A71" s="277">
        <v>4227</v>
      </c>
      <c r="B71" s="266" t="s">
        <v>232</v>
      </c>
      <c r="C71" s="310"/>
      <c r="D71" s="310"/>
      <c r="E71" s="278">
        <v>99.16</v>
      </c>
      <c r="F71" s="355"/>
    </row>
    <row r="72" spans="1:6" s="283" customFormat="1" x14ac:dyDescent="0.2">
      <c r="A72" s="280">
        <v>424</v>
      </c>
      <c r="B72" s="280" t="s">
        <v>129</v>
      </c>
      <c r="C72" s="309"/>
      <c r="D72" s="309"/>
      <c r="E72" s="282">
        <f>E73</f>
        <v>0</v>
      </c>
      <c r="F72" s="355"/>
    </row>
    <row r="73" spans="1:6" x14ac:dyDescent="0.2">
      <c r="A73" s="277">
        <v>4241</v>
      </c>
      <c r="B73" s="277" t="s">
        <v>251</v>
      </c>
      <c r="C73" s="310"/>
      <c r="D73" s="310"/>
      <c r="E73" s="278">
        <v>0</v>
      </c>
      <c r="F73" s="355"/>
    </row>
    <row r="74" spans="1:6" x14ac:dyDescent="0.2">
      <c r="A74" s="377">
        <v>29</v>
      </c>
      <c r="B74" s="377" t="s">
        <v>289</v>
      </c>
      <c r="C74" s="376">
        <f>C75+C88</f>
        <v>10455.950000000001</v>
      </c>
      <c r="D74" s="376">
        <f>D75+D88</f>
        <v>10455.950000000001</v>
      </c>
      <c r="E74" s="376">
        <f>E75+E88</f>
        <v>9779.24</v>
      </c>
      <c r="F74" s="355">
        <f t="shared" ref="F74:F133" si="10">E74/D74*100</f>
        <v>93.527991239437824</v>
      </c>
    </row>
    <row r="75" spans="1:6" x14ac:dyDescent="0.2">
      <c r="A75" s="289">
        <v>3</v>
      </c>
      <c r="B75" s="289" t="s">
        <v>23</v>
      </c>
      <c r="C75" s="312">
        <f>C76</f>
        <v>7395.95</v>
      </c>
      <c r="D75" s="312">
        <f>D76</f>
        <v>7395.95</v>
      </c>
      <c r="E75" s="311">
        <f>E76</f>
        <v>8988.9599999999991</v>
      </c>
      <c r="F75" s="355">
        <f t="shared" si="10"/>
        <v>121.5389503714871</v>
      </c>
    </row>
    <row r="76" spans="1:6" x14ac:dyDescent="0.2">
      <c r="A76" s="257">
        <v>32</v>
      </c>
      <c r="B76" s="257" t="s">
        <v>9</v>
      </c>
      <c r="C76" s="312">
        <v>7395.95</v>
      </c>
      <c r="D76" s="312">
        <v>7395.95</v>
      </c>
      <c r="E76" s="282">
        <f>E77+E85+E83</f>
        <v>8988.9599999999991</v>
      </c>
      <c r="F76" s="355">
        <f t="shared" si="10"/>
        <v>121.5389503714871</v>
      </c>
    </row>
    <row r="77" spans="1:6" x14ac:dyDescent="0.2">
      <c r="A77" s="280">
        <v>322</v>
      </c>
      <c r="B77" s="280" t="s">
        <v>222</v>
      </c>
      <c r="C77" s="310"/>
      <c r="D77" s="310"/>
      <c r="E77" s="282">
        <f>E78+E81+E79+E80+E82</f>
        <v>1484.17</v>
      </c>
      <c r="F77" s="355"/>
    </row>
    <row r="78" spans="1:6" x14ac:dyDescent="0.2">
      <c r="A78" s="277">
        <v>3221</v>
      </c>
      <c r="B78" s="277" t="s">
        <v>223</v>
      </c>
      <c r="C78" s="310"/>
      <c r="D78" s="310"/>
      <c r="E78" s="278">
        <v>307.55</v>
      </c>
      <c r="F78" s="355"/>
    </row>
    <row r="79" spans="1:6" x14ac:dyDescent="0.2">
      <c r="A79" s="277">
        <v>3222</v>
      </c>
      <c r="B79" s="277" t="s">
        <v>48</v>
      </c>
      <c r="C79" s="310"/>
      <c r="D79" s="310"/>
      <c r="E79" s="278">
        <v>18.28</v>
      </c>
      <c r="F79" s="355"/>
    </row>
    <row r="80" spans="1:6" x14ac:dyDescent="0.2">
      <c r="A80" s="277">
        <v>3223</v>
      </c>
      <c r="B80" s="277" t="s">
        <v>65</v>
      </c>
      <c r="C80" s="310"/>
      <c r="D80" s="310"/>
      <c r="E80" s="278">
        <v>474.11</v>
      </c>
      <c r="F80" s="355"/>
    </row>
    <row r="81" spans="1:6" x14ac:dyDescent="0.2">
      <c r="A81" s="277">
        <v>3224</v>
      </c>
      <c r="B81" s="277" t="s">
        <v>249</v>
      </c>
      <c r="C81" s="310"/>
      <c r="D81" s="310"/>
      <c r="E81" s="278">
        <v>176.63</v>
      </c>
      <c r="F81" s="355"/>
    </row>
    <row r="82" spans="1:6" x14ac:dyDescent="0.2">
      <c r="A82" s="277">
        <v>3225</v>
      </c>
      <c r="B82" s="277" t="s">
        <v>46</v>
      </c>
      <c r="C82" s="310"/>
      <c r="D82" s="310"/>
      <c r="E82" s="278">
        <v>507.6</v>
      </c>
      <c r="F82" s="355"/>
    </row>
    <row r="83" spans="1:6" x14ac:dyDescent="0.2">
      <c r="A83" s="280">
        <v>323</v>
      </c>
      <c r="B83" s="280" t="s">
        <v>35</v>
      </c>
      <c r="C83" s="310"/>
      <c r="D83" s="310"/>
      <c r="E83" s="282">
        <v>7258.86</v>
      </c>
      <c r="F83" s="355"/>
    </row>
    <row r="84" spans="1:6" x14ac:dyDescent="0.2">
      <c r="A84" s="281">
        <v>3232</v>
      </c>
      <c r="B84" s="254" t="s">
        <v>225</v>
      </c>
      <c r="C84" s="310"/>
      <c r="D84" s="310"/>
      <c r="E84" s="278">
        <v>7258.86</v>
      </c>
      <c r="F84" s="355"/>
    </row>
    <row r="85" spans="1:6" x14ac:dyDescent="0.2">
      <c r="A85" s="280">
        <v>329</v>
      </c>
      <c r="B85" s="280" t="s">
        <v>228</v>
      </c>
      <c r="C85" s="310"/>
      <c r="D85" s="310"/>
      <c r="E85" s="282">
        <f>E86+E87</f>
        <v>245.93</v>
      </c>
      <c r="F85" s="355"/>
    </row>
    <row r="86" spans="1:6" x14ac:dyDescent="0.2">
      <c r="A86" s="277">
        <v>3294</v>
      </c>
      <c r="B86" s="277" t="s">
        <v>229</v>
      </c>
      <c r="C86" s="310"/>
      <c r="D86" s="310"/>
      <c r="E86" s="278">
        <v>132.84</v>
      </c>
      <c r="F86" s="355"/>
    </row>
    <row r="87" spans="1:6" x14ac:dyDescent="0.2">
      <c r="A87" s="277">
        <v>3299</v>
      </c>
      <c r="B87" s="277" t="s">
        <v>228</v>
      </c>
      <c r="C87" s="310"/>
      <c r="D87" s="310"/>
      <c r="E87" s="278">
        <v>113.09</v>
      </c>
      <c r="F87" s="355"/>
    </row>
    <row r="88" spans="1:6" x14ac:dyDescent="0.2">
      <c r="A88" s="263">
        <v>4</v>
      </c>
      <c r="B88" s="264" t="s">
        <v>13</v>
      </c>
      <c r="C88" s="312">
        <v>3060</v>
      </c>
      <c r="D88" s="312">
        <v>3060</v>
      </c>
      <c r="E88" s="312">
        <f>E91</f>
        <v>790.28</v>
      </c>
      <c r="F88" s="355">
        <f t="shared" si="10"/>
        <v>25.82614379084967</v>
      </c>
    </row>
    <row r="89" spans="1:6" ht="24" x14ac:dyDescent="0.2">
      <c r="A89" s="263">
        <v>42</v>
      </c>
      <c r="B89" s="288" t="s">
        <v>252</v>
      </c>
      <c r="C89" s="312">
        <v>3060</v>
      </c>
      <c r="D89" s="312">
        <v>3060</v>
      </c>
      <c r="E89" s="311">
        <v>790.28</v>
      </c>
      <c r="F89" s="355"/>
    </row>
    <row r="90" spans="1:6" x14ac:dyDescent="0.2">
      <c r="A90" s="378">
        <v>422</v>
      </c>
      <c r="B90" s="280" t="s">
        <v>36</v>
      </c>
      <c r="C90" s="408"/>
      <c r="D90" s="408"/>
      <c r="E90" s="311">
        <v>790.28</v>
      </c>
      <c r="F90" s="355"/>
    </row>
    <row r="91" spans="1:6" x14ac:dyDescent="0.2">
      <c r="A91" s="277">
        <v>4227</v>
      </c>
      <c r="B91" s="266" t="s">
        <v>232</v>
      </c>
      <c r="C91" s="408" t="s">
        <v>202</v>
      </c>
      <c r="D91" s="408" t="s">
        <v>202</v>
      </c>
      <c r="E91" s="278">
        <v>790.28</v>
      </c>
      <c r="F91" s="355" t="s">
        <v>202</v>
      </c>
    </row>
    <row r="92" spans="1:6" x14ac:dyDescent="0.2">
      <c r="A92" s="481" t="s">
        <v>239</v>
      </c>
      <c r="B92" s="481"/>
      <c r="C92" s="256">
        <f t="shared" ref="C92:D92" si="11">C93+C98</f>
        <v>6750</v>
      </c>
      <c r="D92" s="256">
        <f t="shared" si="11"/>
        <v>6750</v>
      </c>
      <c r="E92" s="290">
        <f>E93</f>
        <v>5461.5700000000006</v>
      </c>
      <c r="F92" s="355">
        <f t="shared" si="10"/>
        <v>80.912148148148162</v>
      </c>
    </row>
    <row r="93" spans="1:6" x14ac:dyDescent="0.2">
      <c r="A93" s="289">
        <v>3</v>
      </c>
      <c r="B93" s="289" t="s">
        <v>23</v>
      </c>
      <c r="C93" s="290">
        <f>C94+C98+C102+C109+C113+C116</f>
        <v>6750</v>
      </c>
      <c r="D93" s="290">
        <f>D94+D98+D102+D109+D113+D116</f>
        <v>6750</v>
      </c>
      <c r="E93" s="290">
        <f>E94</f>
        <v>5461.5700000000006</v>
      </c>
      <c r="F93" s="355">
        <f t="shared" si="10"/>
        <v>80.912148148148162</v>
      </c>
    </row>
    <row r="94" spans="1:6" x14ac:dyDescent="0.2">
      <c r="A94" s="257">
        <v>32</v>
      </c>
      <c r="B94" s="257" t="s">
        <v>9</v>
      </c>
      <c r="C94" s="258">
        <v>6447.99</v>
      </c>
      <c r="D94" s="258">
        <v>6447.99</v>
      </c>
      <c r="E94" s="258">
        <f>E95+E98+E102+E109+E113+E116</f>
        <v>5461.5700000000006</v>
      </c>
      <c r="F94" s="355">
        <f t="shared" si="10"/>
        <v>84.701899351580892</v>
      </c>
    </row>
    <row r="95" spans="1:6" x14ac:dyDescent="0.2">
      <c r="A95" s="257">
        <v>321</v>
      </c>
      <c r="B95" s="257" t="s">
        <v>40</v>
      </c>
      <c r="C95" s="307"/>
      <c r="D95" s="307"/>
      <c r="E95" s="258">
        <f>E97+E96</f>
        <v>828.93</v>
      </c>
      <c r="F95" s="355"/>
    </row>
    <row r="96" spans="1:6" x14ac:dyDescent="0.2">
      <c r="A96" s="277">
        <v>3211</v>
      </c>
      <c r="B96" s="277" t="s">
        <v>61</v>
      </c>
      <c r="C96" s="307"/>
      <c r="D96" s="307"/>
      <c r="E96" s="278">
        <v>695.55</v>
      </c>
      <c r="F96" s="355"/>
    </row>
    <row r="97" spans="1:6" x14ac:dyDescent="0.2">
      <c r="A97" s="254">
        <v>33</v>
      </c>
      <c r="B97" s="254" t="s">
        <v>45</v>
      </c>
      <c r="C97" s="308"/>
      <c r="D97" s="308"/>
      <c r="E97" s="259">
        <v>133.38</v>
      </c>
      <c r="F97" s="355"/>
    </row>
    <row r="98" spans="1:6" x14ac:dyDescent="0.2">
      <c r="A98" s="280">
        <v>322</v>
      </c>
      <c r="B98" s="280" t="s">
        <v>222</v>
      </c>
      <c r="C98" s="309"/>
      <c r="D98" s="309"/>
      <c r="E98" s="282">
        <f>E99+E100+E101</f>
        <v>3340.77</v>
      </c>
      <c r="F98" s="355"/>
    </row>
    <row r="99" spans="1:6" x14ac:dyDescent="0.2">
      <c r="A99" s="277">
        <v>3221</v>
      </c>
      <c r="B99" s="277" t="s">
        <v>223</v>
      </c>
      <c r="C99" s="310"/>
      <c r="D99" s="310"/>
      <c r="E99" s="278">
        <v>873.38</v>
      </c>
      <c r="F99" s="355"/>
    </row>
    <row r="100" spans="1:6" x14ac:dyDescent="0.2">
      <c r="A100" s="277">
        <v>3223</v>
      </c>
      <c r="B100" s="277" t="s">
        <v>65</v>
      </c>
      <c r="C100" s="310"/>
      <c r="D100" s="310"/>
      <c r="E100" s="278">
        <v>1379.77</v>
      </c>
      <c r="F100" s="355"/>
    </row>
    <row r="101" spans="1:6" x14ac:dyDescent="0.2">
      <c r="A101" s="277">
        <v>3224</v>
      </c>
      <c r="B101" s="277" t="s">
        <v>249</v>
      </c>
      <c r="C101" s="310"/>
      <c r="D101" s="310"/>
      <c r="E101" s="278">
        <v>1087.6199999999999</v>
      </c>
      <c r="F101" s="355"/>
    </row>
    <row r="102" spans="1:6" x14ac:dyDescent="0.2">
      <c r="A102" s="280">
        <v>323</v>
      </c>
      <c r="B102" s="280" t="s">
        <v>35</v>
      </c>
      <c r="C102" s="309"/>
      <c r="D102" s="309"/>
      <c r="E102" s="282">
        <f>E103+E108+E104+E105+E106+E107</f>
        <v>1060.46</v>
      </c>
      <c r="F102" s="355"/>
    </row>
    <row r="103" spans="1:6" x14ac:dyDescent="0.2">
      <c r="A103" s="291">
        <v>3231</v>
      </c>
      <c r="B103" s="254" t="s">
        <v>71</v>
      </c>
      <c r="C103" s="310"/>
      <c r="D103" s="310"/>
      <c r="E103" s="278">
        <v>40.4</v>
      </c>
      <c r="F103" s="355"/>
    </row>
    <row r="104" spans="1:6" x14ac:dyDescent="0.2">
      <c r="A104" s="291">
        <v>3234</v>
      </c>
      <c r="B104" s="254" t="s">
        <v>75</v>
      </c>
      <c r="C104" s="310"/>
      <c r="D104" s="310"/>
      <c r="E104" s="278">
        <v>1009.44</v>
      </c>
      <c r="F104" s="355"/>
    </row>
    <row r="105" spans="1:6" x14ac:dyDescent="0.2">
      <c r="A105" s="291">
        <v>3235</v>
      </c>
      <c r="B105" s="254" t="s">
        <v>52</v>
      </c>
      <c r="C105" s="310"/>
      <c r="D105" s="310"/>
      <c r="E105" s="278">
        <v>0</v>
      </c>
      <c r="F105" s="355"/>
    </row>
    <row r="106" spans="1:6" x14ac:dyDescent="0.2">
      <c r="A106" s="291">
        <v>3237</v>
      </c>
      <c r="B106" s="254" t="s">
        <v>227</v>
      </c>
      <c r="C106" s="310"/>
      <c r="D106" s="310"/>
      <c r="E106" s="278">
        <v>0</v>
      </c>
      <c r="F106" s="355"/>
    </row>
    <row r="107" spans="1:6" x14ac:dyDescent="0.2">
      <c r="A107" s="291">
        <v>3238</v>
      </c>
      <c r="B107" s="254" t="s">
        <v>77</v>
      </c>
      <c r="C107" s="310"/>
      <c r="D107" s="310"/>
      <c r="E107" s="278">
        <v>0</v>
      </c>
      <c r="F107" s="355"/>
    </row>
    <row r="108" spans="1:6" x14ac:dyDescent="0.2">
      <c r="A108" s="277">
        <v>3239</v>
      </c>
      <c r="B108" s="277" t="s">
        <v>51</v>
      </c>
      <c r="C108" s="310"/>
      <c r="D108" s="310"/>
      <c r="E108" s="278">
        <v>10.62</v>
      </c>
      <c r="F108" s="355"/>
    </row>
    <row r="109" spans="1:6" x14ac:dyDescent="0.2">
      <c r="A109" s="280">
        <v>329</v>
      </c>
      <c r="B109" s="280" t="s">
        <v>228</v>
      </c>
      <c r="C109" s="309"/>
      <c r="D109" s="309"/>
      <c r="E109" s="282">
        <f>E110+E112+E111</f>
        <v>188.81</v>
      </c>
      <c r="F109" s="355"/>
    </row>
    <row r="110" spans="1:6" x14ac:dyDescent="0.2">
      <c r="A110" s="277">
        <v>3294</v>
      </c>
      <c r="B110" s="277" t="s">
        <v>229</v>
      </c>
      <c r="C110" s="310"/>
      <c r="D110" s="310"/>
      <c r="E110" s="278">
        <v>25</v>
      </c>
      <c r="F110" s="355"/>
    </row>
    <row r="111" spans="1:6" x14ac:dyDescent="0.2">
      <c r="A111" s="277">
        <v>3295</v>
      </c>
      <c r="B111" s="277" t="s">
        <v>81</v>
      </c>
      <c r="C111" s="310"/>
      <c r="D111" s="310"/>
      <c r="E111" s="278">
        <v>21.24</v>
      </c>
      <c r="F111" s="355"/>
    </row>
    <row r="112" spans="1:6" x14ac:dyDescent="0.2">
      <c r="A112" s="277">
        <v>3299</v>
      </c>
      <c r="B112" s="277" t="s">
        <v>228</v>
      </c>
      <c r="C112" s="310"/>
      <c r="D112" s="310"/>
      <c r="E112" s="278">
        <v>142.57</v>
      </c>
      <c r="F112" s="355"/>
    </row>
    <row r="113" spans="1:6" s="283" customFormat="1" x14ac:dyDescent="0.2">
      <c r="A113" s="280">
        <v>34</v>
      </c>
      <c r="B113" s="292" t="s">
        <v>12</v>
      </c>
      <c r="C113" s="311">
        <v>300</v>
      </c>
      <c r="D113" s="311">
        <v>300</v>
      </c>
      <c r="E113" s="311">
        <f>E114</f>
        <v>40.590000000000003</v>
      </c>
      <c r="F113" s="355">
        <f t="shared" si="10"/>
        <v>13.530000000000001</v>
      </c>
    </row>
    <row r="114" spans="1:6" s="283" customFormat="1" x14ac:dyDescent="0.2">
      <c r="A114" s="280">
        <v>343</v>
      </c>
      <c r="B114" s="292" t="s">
        <v>43</v>
      </c>
      <c r="C114" s="309"/>
      <c r="D114" s="309"/>
      <c r="E114" s="311">
        <f>E115</f>
        <v>40.590000000000003</v>
      </c>
      <c r="F114" s="355"/>
    </row>
    <row r="115" spans="1:6" x14ac:dyDescent="0.2">
      <c r="A115" s="277">
        <v>3431</v>
      </c>
      <c r="B115" s="277" t="s">
        <v>84</v>
      </c>
      <c r="C115" s="310"/>
      <c r="D115" s="310"/>
      <c r="E115" s="312">
        <v>40.590000000000003</v>
      </c>
      <c r="F115" s="355"/>
    </row>
    <row r="116" spans="1:6" s="283" customFormat="1" x14ac:dyDescent="0.2">
      <c r="A116" s="280">
        <v>38</v>
      </c>
      <c r="B116" s="292" t="s">
        <v>245</v>
      </c>
      <c r="C116" s="311">
        <v>2.0099999999999998</v>
      </c>
      <c r="D116" s="311">
        <v>2.0099999999999998</v>
      </c>
      <c r="E116" s="311">
        <f>E118</f>
        <v>2.0099999999999998</v>
      </c>
      <c r="F116" s="355">
        <f t="shared" si="10"/>
        <v>100</v>
      </c>
    </row>
    <row r="117" spans="1:6" s="283" customFormat="1" x14ac:dyDescent="0.2">
      <c r="A117" s="280">
        <v>381</v>
      </c>
      <c r="B117" s="292" t="s">
        <v>172</v>
      </c>
      <c r="C117" s="313"/>
      <c r="D117" s="313"/>
      <c r="E117" s="311">
        <f>E118</f>
        <v>2.0099999999999998</v>
      </c>
      <c r="F117" s="355"/>
    </row>
    <row r="118" spans="1:6" x14ac:dyDescent="0.2">
      <c r="A118" s="277">
        <v>3812</v>
      </c>
      <c r="B118" s="277" t="s">
        <v>253</v>
      </c>
      <c r="C118" s="314"/>
      <c r="D118" s="314"/>
      <c r="E118" s="278">
        <v>2.0099999999999998</v>
      </c>
      <c r="F118" s="355"/>
    </row>
    <row r="119" spans="1:6" x14ac:dyDescent="0.2">
      <c r="A119" s="494" t="s">
        <v>326</v>
      </c>
      <c r="B119" s="494"/>
      <c r="C119" s="376">
        <f>C120</f>
        <v>200.25</v>
      </c>
      <c r="D119" s="376">
        <f t="shared" ref="D119:E120" si="12">D120</f>
        <v>200.25</v>
      </c>
      <c r="E119" s="376">
        <f t="shared" si="12"/>
        <v>200.25</v>
      </c>
      <c r="F119" s="355">
        <f t="shared" si="10"/>
        <v>100</v>
      </c>
    </row>
    <row r="120" spans="1:6" x14ac:dyDescent="0.2">
      <c r="A120" s="289">
        <v>3</v>
      </c>
      <c r="B120" s="289" t="s">
        <v>23</v>
      </c>
      <c r="C120" s="311">
        <f>C121</f>
        <v>200.25</v>
      </c>
      <c r="D120" s="311">
        <f t="shared" si="12"/>
        <v>200.25</v>
      </c>
      <c r="E120" s="311">
        <f t="shared" si="12"/>
        <v>200.25</v>
      </c>
      <c r="F120" s="355">
        <f t="shared" si="10"/>
        <v>100</v>
      </c>
    </row>
    <row r="121" spans="1:6" x14ac:dyDescent="0.2">
      <c r="A121" s="257">
        <v>32</v>
      </c>
      <c r="B121" s="257" t="s">
        <v>9</v>
      </c>
      <c r="C121" s="311">
        <v>200.25</v>
      </c>
      <c r="D121" s="311">
        <v>200.25</v>
      </c>
      <c r="E121" s="278">
        <v>200.25</v>
      </c>
      <c r="F121" s="355">
        <f t="shared" si="10"/>
        <v>100</v>
      </c>
    </row>
    <row r="122" spans="1:6" x14ac:dyDescent="0.2">
      <c r="A122" s="280">
        <v>329</v>
      </c>
      <c r="B122" s="280" t="s">
        <v>228</v>
      </c>
      <c r="C122" s="309"/>
      <c r="D122" s="309"/>
      <c r="E122" s="278">
        <v>200.25</v>
      </c>
      <c r="F122" s="355"/>
    </row>
    <row r="123" spans="1:6" x14ac:dyDescent="0.2">
      <c r="A123" s="277">
        <v>3299</v>
      </c>
      <c r="B123" s="277" t="s">
        <v>228</v>
      </c>
      <c r="C123" s="314"/>
      <c r="D123" s="314"/>
      <c r="E123" s="278">
        <v>200.25</v>
      </c>
      <c r="F123" s="355"/>
    </row>
    <row r="124" spans="1:6" ht="12.75" customHeight="1" x14ac:dyDescent="0.2">
      <c r="A124" s="484" t="s">
        <v>241</v>
      </c>
      <c r="B124" s="485"/>
      <c r="C124" s="256">
        <f>C125</f>
        <v>67000</v>
      </c>
      <c r="D124" s="256">
        <f>D125</f>
        <v>67000</v>
      </c>
      <c r="E124" s="256">
        <f>E125</f>
        <v>61438.979999999996</v>
      </c>
      <c r="F124" s="355">
        <f t="shared" si="10"/>
        <v>91.69997014925373</v>
      </c>
    </row>
    <row r="125" spans="1:6" x14ac:dyDescent="0.2">
      <c r="A125" s="253">
        <v>3</v>
      </c>
      <c r="B125" s="253" t="s">
        <v>23</v>
      </c>
      <c r="C125" s="258">
        <f>C126+C133+C150</f>
        <v>67000</v>
      </c>
      <c r="D125" s="258">
        <f>D126+D133+D150</f>
        <v>67000</v>
      </c>
      <c r="E125" s="258">
        <f>E126+E150+E133</f>
        <v>61438.979999999996</v>
      </c>
      <c r="F125" s="355">
        <f t="shared" si="10"/>
        <v>91.69997014925373</v>
      </c>
    </row>
    <row r="126" spans="1:6" x14ac:dyDescent="0.2">
      <c r="A126" s="253">
        <v>31</v>
      </c>
      <c r="B126" s="253" t="s">
        <v>8</v>
      </c>
      <c r="C126" s="258">
        <v>37625</v>
      </c>
      <c r="D126" s="258">
        <v>37625</v>
      </c>
      <c r="E126" s="258">
        <f>E127+E130+E131</f>
        <v>41518.93</v>
      </c>
      <c r="F126" s="355">
        <f t="shared" si="10"/>
        <v>110.34931561461794</v>
      </c>
    </row>
    <row r="127" spans="1:6" x14ac:dyDescent="0.2">
      <c r="A127" s="253">
        <v>311</v>
      </c>
      <c r="B127" s="253" t="s">
        <v>37</v>
      </c>
      <c r="C127" s="296" t="s">
        <v>202</v>
      </c>
      <c r="D127" s="296"/>
      <c r="E127" s="282">
        <f>E128</f>
        <v>36726.22</v>
      </c>
      <c r="F127" s="355"/>
    </row>
    <row r="128" spans="1:6" x14ac:dyDescent="0.2">
      <c r="A128" s="265">
        <v>3111</v>
      </c>
      <c r="B128" s="265" t="s">
        <v>57</v>
      </c>
      <c r="C128" s="296"/>
      <c r="D128" s="296"/>
      <c r="E128" s="259">
        <v>36726.22</v>
      </c>
      <c r="F128" s="355"/>
    </row>
    <row r="129" spans="1:6" x14ac:dyDescent="0.2">
      <c r="A129" s="280">
        <v>312</v>
      </c>
      <c r="B129" s="280" t="s">
        <v>216</v>
      </c>
      <c r="C129" s="315" t="s">
        <v>202</v>
      </c>
      <c r="D129" s="315"/>
      <c r="E129" s="282">
        <f>E130</f>
        <v>1150</v>
      </c>
      <c r="F129" s="355"/>
    </row>
    <row r="130" spans="1:6" x14ac:dyDescent="0.2">
      <c r="A130" s="254">
        <v>3121</v>
      </c>
      <c r="B130" s="254" t="s">
        <v>216</v>
      </c>
      <c r="C130" s="296"/>
      <c r="D130" s="296"/>
      <c r="E130" s="259">
        <v>1150</v>
      </c>
      <c r="F130" s="355"/>
    </row>
    <row r="131" spans="1:6" x14ac:dyDescent="0.2">
      <c r="A131" s="294">
        <v>313</v>
      </c>
      <c r="B131" s="294" t="s">
        <v>38</v>
      </c>
      <c r="C131" s="316"/>
      <c r="D131" s="316"/>
      <c r="E131" s="272">
        <f t="shared" ref="E131" si="13">E132</f>
        <v>3642.71</v>
      </c>
      <c r="F131" s="355"/>
    </row>
    <row r="132" spans="1:6" x14ac:dyDescent="0.2">
      <c r="A132" s="254">
        <v>3132</v>
      </c>
      <c r="B132" s="254" t="s">
        <v>240</v>
      </c>
      <c r="C132" s="296"/>
      <c r="D132" s="296"/>
      <c r="E132" s="259">
        <v>3642.71</v>
      </c>
      <c r="F132" s="355"/>
    </row>
    <row r="133" spans="1:6" x14ac:dyDescent="0.2">
      <c r="A133" s="257">
        <v>32</v>
      </c>
      <c r="B133" s="257" t="s">
        <v>9</v>
      </c>
      <c r="C133" s="258">
        <v>29355</v>
      </c>
      <c r="D133" s="258">
        <v>29355</v>
      </c>
      <c r="E133" s="258">
        <f>E136+E141+E147+E134</f>
        <v>19918.45</v>
      </c>
      <c r="F133" s="355">
        <f t="shared" si="10"/>
        <v>67.853687617101016</v>
      </c>
    </row>
    <row r="134" spans="1:6" x14ac:dyDescent="0.2">
      <c r="A134" s="257">
        <v>321</v>
      </c>
      <c r="B134" s="257" t="s">
        <v>40</v>
      </c>
      <c r="C134" s="317"/>
      <c r="D134" s="317"/>
      <c r="E134" s="258">
        <f t="shared" ref="E134" si="14">E135</f>
        <v>0</v>
      </c>
      <c r="F134" s="355"/>
    </row>
    <row r="135" spans="1:6" x14ac:dyDescent="0.2">
      <c r="A135" s="254">
        <v>3211</v>
      </c>
      <c r="B135" s="254" t="s">
        <v>61</v>
      </c>
      <c r="C135" s="318"/>
      <c r="D135" s="318"/>
      <c r="E135" s="259">
        <v>0</v>
      </c>
      <c r="F135" s="355"/>
    </row>
    <row r="136" spans="1:6" x14ac:dyDescent="0.2">
      <c r="A136" s="257">
        <v>322</v>
      </c>
      <c r="B136" s="257" t="s">
        <v>222</v>
      </c>
      <c r="C136" s="317" t="s">
        <v>202</v>
      </c>
      <c r="D136" s="317"/>
      <c r="E136" s="258">
        <f xml:space="preserve"> E137+E138+E139+E140</f>
        <v>3281.96</v>
      </c>
      <c r="F136" s="355"/>
    </row>
    <row r="137" spans="1:6" x14ac:dyDescent="0.2">
      <c r="A137" s="254">
        <v>3221</v>
      </c>
      <c r="B137" s="254" t="s">
        <v>223</v>
      </c>
      <c r="C137" s="318" t="s">
        <v>202</v>
      </c>
      <c r="D137" s="318"/>
      <c r="E137" s="259">
        <v>2029.02</v>
      </c>
      <c r="F137" s="355"/>
    </row>
    <row r="138" spans="1:6" x14ac:dyDescent="0.2">
      <c r="A138" s="254">
        <v>3222</v>
      </c>
      <c r="B138" s="254" t="s">
        <v>238</v>
      </c>
      <c r="C138" s="318" t="s">
        <v>202</v>
      </c>
      <c r="D138" s="318"/>
      <c r="E138" s="259">
        <v>182.3</v>
      </c>
      <c r="F138" s="355"/>
    </row>
    <row r="139" spans="1:6" x14ac:dyDescent="0.2">
      <c r="A139" s="254">
        <v>3223</v>
      </c>
      <c r="B139" s="254" t="s">
        <v>65</v>
      </c>
      <c r="C139" s="318"/>
      <c r="D139" s="318"/>
      <c r="E139" s="259">
        <v>938.65</v>
      </c>
      <c r="F139" s="355"/>
    </row>
    <row r="140" spans="1:6" x14ac:dyDescent="0.2">
      <c r="A140" s="254">
        <v>3225</v>
      </c>
      <c r="B140" s="254" t="s">
        <v>157</v>
      </c>
      <c r="C140" s="318"/>
      <c r="D140" s="318"/>
      <c r="E140" s="259">
        <v>131.99</v>
      </c>
      <c r="F140" s="355"/>
    </row>
    <row r="141" spans="1:6" x14ac:dyDescent="0.2">
      <c r="A141" s="257">
        <v>323</v>
      </c>
      <c r="B141" s="257" t="s">
        <v>35</v>
      </c>
      <c r="C141" s="317" t="s">
        <v>254</v>
      </c>
      <c r="D141" s="317"/>
      <c r="E141" s="258">
        <f>E142+E143+E145+E144+E146</f>
        <v>15287.400000000001</v>
      </c>
      <c r="F141" s="355"/>
    </row>
    <row r="142" spans="1:6" x14ac:dyDescent="0.2">
      <c r="A142" s="254">
        <v>3231</v>
      </c>
      <c r="B142" s="254" t="s">
        <v>71</v>
      </c>
      <c r="C142" s="318" t="s">
        <v>202</v>
      </c>
      <c r="D142" s="318"/>
      <c r="E142" s="259">
        <v>3688</v>
      </c>
      <c r="F142" s="355"/>
    </row>
    <row r="143" spans="1:6" x14ac:dyDescent="0.2">
      <c r="A143" s="254">
        <v>3232</v>
      </c>
      <c r="B143" s="254" t="s">
        <v>225</v>
      </c>
      <c r="C143" s="318"/>
      <c r="D143" s="318"/>
      <c r="E143" s="259">
        <v>575.34</v>
      </c>
      <c r="F143" s="355"/>
    </row>
    <row r="144" spans="1:6" x14ac:dyDescent="0.2">
      <c r="A144" s="254">
        <v>3234</v>
      </c>
      <c r="B144" s="254" t="s">
        <v>75</v>
      </c>
      <c r="C144" s="318"/>
      <c r="D144" s="318"/>
      <c r="E144" s="259">
        <v>0</v>
      </c>
      <c r="F144" s="355"/>
    </row>
    <row r="145" spans="1:6" x14ac:dyDescent="0.2">
      <c r="A145" s="254">
        <v>3236</v>
      </c>
      <c r="B145" s="254" t="s">
        <v>226</v>
      </c>
      <c r="C145" s="318"/>
      <c r="D145" s="318"/>
      <c r="E145" s="259">
        <v>55.36</v>
      </c>
      <c r="F145" s="355"/>
    </row>
    <row r="146" spans="1:6" x14ac:dyDescent="0.2">
      <c r="A146" s="277">
        <v>3239</v>
      </c>
      <c r="B146" s="277" t="s">
        <v>51</v>
      </c>
      <c r="C146" s="314"/>
      <c r="D146" s="314"/>
      <c r="E146" s="278">
        <v>10968.7</v>
      </c>
      <c r="F146" s="355"/>
    </row>
    <row r="147" spans="1:6" x14ac:dyDescent="0.2">
      <c r="A147" s="257">
        <v>329</v>
      </c>
      <c r="B147" s="257" t="s">
        <v>228</v>
      </c>
      <c r="C147" s="317" t="s">
        <v>254</v>
      </c>
      <c r="D147" s="317"/>
      <c r="E147" s="258">
        <f t="shared" ref="E147" si="15">E149+E148</f>
        <v>1349.09</v>
      </c>
      <c r="F147" s="355"/>
    </row>
    <row r="148" spans="1:6" x14ac:dyDescent="0.2">
      <c r="A148" s="254">
        <v>3292</v>
      </c>
      <c r="B148" s="254" t="s">
        <v>158</v>
      </c>
      <c r="C148" s="317"/>
      <c r="D148" s="317"/>
      <c r="E148" s="259">
        <v>0</v>
      </c>
      <c r="F148" s="355"/>
    </row>
    <row r="149" spans="1:6" x14ac:dyDescent="0.2">
      <c r="A149" s="254">
        <v>3299</v>
      </c>
      <c r="B149" s="254" t="s">
        <v>230</v>
      </c>
      <c r="C149" s="318" t="s">
        <v>202</v>
      </c>
      <c r="D149" s="318"/>
      <c r="E149" s="259">
        <v>1349.09</v>
      </c>
      <c r="F149" s="355"/>
    </row>
    <row r="150" spans="1:6" x14ac:dyDescent="0.2">
      <c r="A150" s="280">
        <v>34</v>
      </c>
      <c r="B150" s="292" t="s">
        <v>12</v>
      </c>
      <c r="C150" s="311">
        <v>20</v>
      </c>
      <c r="D150" s="311">
        <v>20</v>
      </c>
      <c r="E150" s="311">
        <f>E151</f>
        <v>1.6</v>
      </c>
      <c r="F150" s="355">
        <f t="shared" ref="F150:F195" si="16">E150/D150*100</f>
        <v>8</v>
      </c>
    </row>
    <row r="151" spans="1:6" x14ac:dyDescent="0.2">
      <c r="A151" s="280">
        <v>343</v>
      </c>
      <c r="B151" s="292" t="s">
        <v>43</v>
      </c>
      <c r="C151" s="309"/>
      <c r="D151" s="309"/>
      <c r="E151" s="311">
        <f>E152</f>
        <v>1.6</v>
      </c>
      <c r="F151" s="355"/>
    </row>
    <row r="152" spans="1:6" x14ac:dyDescent="0.2">
      <c r="A152" s="277">
        <v>3431</v>
      </c>
      <c r="B152" s="293" t="s">
        <v>84</v>
      </c>
      <c r="C152" s="309"/>
      <c r="D152" s="309"/>
      <c r="E152" s="311">
        <v>1.6</v>
      </c>
      <c r="F152" s="355"/>
    </row>
    <row r="153" spans="1:6" x14ac:dyDescent="0.2">
      <c r="A153" s="484" t="s">
        <v>325</v>
      </c>
      <c r="B153" s="485"/>
      <c r="C153" s="376">
        <f t="shared" ref="C153:D153" si="17">C155</f>
        <v>3185.9</v>
      </c>
      <c r="D153" s="376">
        <f t="shared" si="17"/>
        <v>3185.9</v>
      </c>
      <c r="E153" s="376">
        <f>E155</f>
        <v>3185.9</v>
      </c>
      <c r="F153" s="355">
        <f t="shared" si="16"/>
        <v>100</v>
      </c>
    </row>
    <row r="154" spans="1:6" x14ac:dyDescent="0.2">
      <c r="A154" s="289">
        <v>3</v>
      </c>
      <c r="B154" s="289" t="s">
        <v>23</v>
      </c>
      <c r="C154" s="311">
        <f t="shared" ref="C154:D154" si="18">C155</f>
        <v>3185.9</v>
      </c>
      <c r="D154" s="311">
        <f t="shared" si="18"/>
        <v>3185.9</v>
      </c>
      <c r="E154" s="311">
        <f>E155</f>
        <v>3185.9</v>
      </c>
      <c r="F154" s="355">
        <f t="shared" si="16"/>
        <v>100</v>
      </c>
    </row>
    <row r="155" spans="1:6" x14ac:dyDescent="0.2">
      <c r="A155" s="257">
        <v>32</v>
      </c>
      <c r="B155" s="292" t="s">
        <v>9</v>
      </c>
      <c r="C155" s="311">
        <v>3185.9</v>
      </c>
      <c r="D155" s="311">
        <v>3185.9</v>
      </c>
      <c r="E155" s="311">
        <f>E156+E159+E162</f>
        <v>3185.9</v>
      </c>
      <c r="F155" s="355">
        <f t="shared" si="16"/>
        <v>100</v>
      </c>
    </row>
    <row r="156" spans="1:6" x14ac:dyDescent="0.2">
      <c r="A156" s="257">
        <v>322</v>
      </c>
      <c r="B156" s="257" t="s">
        <v>222</v>
      </c>
      <c r="C156" s="309"/>
      <c r="D156" s="309"/>
      <c r="E156" s="311">
        <f>E157+E158</f>
        <v>2065.44</v>
      </c>
      <c r="F156" s="355"/>
    </row>
    <row r="157" spans="1:6" x14ac:dyDescent="0.2">
      <c r="A157" s="254">
        <v>3221</v>
      </c>
      <c r="B157" s="254" t="s">
        <v>223</v>
      </c>
      <c r="C157" s="309"/>
      <c r="D157" s="309"/>
      <c r="E157" s="312">
        <v>2039.59</v>
      </c>
      <c r="F157" s="355"/>
    </row>
    <row r="158" spans="1:6" x14ac:dyDescent="0.2">
      <c r="A158" s="254">
        <v>3224</v>
      </c>
      <c r="B158" s="277" t="s">
        <v>249</v>
      </c>
      <c r="C158" s="310"/>
      <c r="D158" s="310"/>
      <c r="E158" s="312">
        <v>25.85</v>
      </c>
      <c r="F158" s="355"/>
    </row>
    <row r="159" spans="1:6" x14ac:dyDescent="0.2">
      <c r="A159" s="257">
        <v>323</v>
      </c>
      <c r="B159" s="257" t="s">
        <v>35</v>
      </c>
      <c r="C159" s="310"/>
      <c r="D159" s="310"/>
      <c r="E159" s="311">
        <f>E160+E161</f>
        <v>1120.4099999999999</v>
      </c>
      <c r="F159" s="355"/>
    </row>
    <row r="160" spans="1:6" x14ac:dyDescent="0.2">
      <c r="A160" s="254">
        <v>3232</v>
      </c>
      <c r="B160" s="254" t="s">
        <v>225</v>
      </c>
      <c r="C160" s="310"/>
      <c r="D160" s="310"/>
      <c r="E160" s="312">
        <v>247.87</v>
      </c>
      <c r="F160" s="355"/>
    </row>
    <row r="161" spans="1:6" x14ac:dyDescent="0.2">
      <c r="A161" s="254">
        <v>3236</v>
      </c>
      <c r="B161" s="254" t="s">
        <v>226</v>
      </c>
      <c r="C161" s="310"/>
      <c r="D161" s="310"/>
      <c r="E161" s="312">
        <v>872.54</v>
      </c>
      <c r="F161" s="355"/>
    </row>
    <row r="162" spans="1:6" x14ac:dyDescent="0.2">
      <c r="A162" s="257">
        <v>329</v>
      </c>
      <c r="B162" s="257" t="s">
        <v>228</v>
      </c>
      <c r="C162" s="310"/>
      <c r="D162" s="310"/>
      <c r="E162" s="311">
        <f>E163</f>
        <v>0.05</v>
      </c>
      <c r="F162" s="355"/>
    </row>
    <row r="163" spans="1:6" x14ac:dyDescent="0.2">
      <c r="A163" s="254">
        <v>3299</v>
      </c>
      <c r="B163" s="254" t="s">
        <v>230</v>
      </c>
      <c r="C163" s="310"/>
      <c r="D163" s="310"/>
      <c r="E163" s="312">
        <v>0.05</v>
      </c>
      <c r="F163" s="355"/>
    </row>
    <row r="164" spans="1:6" x14ac:dyDescent="0.2">
      <c r="A164" s="481" t="s">
        <v>242</v>
      </c>
      <c r="B164" s="481"/>
      <c r="C164" s="256">
        <f>C165+C194</f>
        <v>1605055</v>
      </c>
      <c r="D164" s="256">
        <f>D165+D194</f>
        <v>1605055</v>
      </c>
      <c r="E164" s="256">
        <f>E165+E194</f>
        <v>1585532.49</v>
      </c>
      <c r="F164" s="355">
        <f t="shared" si="16"/>
        <v>98.783685917305007</v>
      </c>
    </row>
    <row r="165" spans="1:6" x14ac:dyDescent="0.2">
      <c r="A165" s="289">
        <v>3</v>
      </c>
      <c r="B165" s="289" t="s">
        <v>23</v>
      </c>
      <c r="C165" s="290">
        <f>C166+C176+C189+C192</f>
        <v>1598783</v>
      </c>
      <c r="D165" s="290">
        <f>D166+D176+D189+D192</f>
        <v>1598783</v>
      </c>
      <c r="E165" s="290">
        <f>E166+E176+E189+E192</f>
        <v>1582200.35</v>
      </c>
      <c r="F165" s="355">
        <f t="shared" si="16"/>
        <v>98.962795451290148</v>
      </c>
    </row>
    <row r="166" spans="1:6" x14ac:dyDescent="0.2">
      <c r="A166" s="253">
        <v>31</v>
      </c>
      <c r="B166" s="253" t="s">
        <v>8</v>
      </c>
      <c r="C166" s="272">
        <v>1454160</v>
      </c>
      <c r="D166" s="272">
        <v>1454160</v>
      </c>
      <c r="E166" s="258">
        <f t="shared" ref="E166" si="19">E167+E171+E173</f>
        <v>1439436.6600000001</v>
      </c>
      <c r="F166" s="355">
        <f t="shared" si="16"/>
        <v>98.987502063046719</v>
      </c>
    </row>
    <row r="167" spans="1:6" x14ac:dyDescent="0.2">
      <c r="A167" s="253">
        <v>311</v>
      </c>
      <c r="B167" s="253" t="s">
        <v>37</v>
      </c>
      <c r="C167" s="325"/>
      <c r="D167" s="325"/>
      <c r="E167" s="258">
        <f t="shared" ref="E167" si="20">E168+E169+E170</f>
        <v>1193318.7200000002</v>
      </c>
      <c r="F167" s="355"/>
    </row>
    <row r="168" spans="1:6" x14ac:dyDescent="0.2">
      <c r="A168" s="265">
        <v>3111</v>
      </c>
      <c r="B168" s="265" t="s">
        <v>57</v>
      </c>
      <c r="C168" s="318"/>
      <c r="D168" s="318"/>
      <c r="E168" s="259">
        <v>1155525.82</v>
      </c>
      <c r="F168" s="355"/>
    </row>
    <row r="169" spans="1:6" x14ac:dyDescent="0.2">
      <c r="A169" s="254">
        <v>3113</v>
      </c>
      <c r="B169" s="254" t="s">
        <v>114</v>
      </c>
      <c r="C169" s="318"/>
      <c r="D169" s="318"/>
      <c r="E169" s="259">
        <v>25313.87</v>
      </c>
      <c r="F169" s="355"/>
    </row>
    <row r="170" spans="1:6" x14ac:dyDescent="0.2">
      <c r="A170" s="254">
        <v>3114</v>
      </c>
      <c r="B170" s="254" t="s">
        <v>116</v>
      </c>
      <c r="C170" s="318"/>
      <c r="D170" s="318"/>
      <c r="E170" s="259">
        <v>12479.03</v>
      </c>
      <c r="F170" s="355"/>
    </row>
    <row r="171" spans="1:6" x14ac:dyDescent="0.2">
      <c r="A171" s="257">
        <v>312</v>
      </c>
      <c r="B171" s="257" t="s">
        <v>216</v>
      </c>
      <c r="C171" s="317"/>
      <c r="D171" s="317"/>
      <c r="E171" s="258">
        <f t="shared" ref="E171" si="21">E172</f>
        <v>52649.89</v>
      </c>
      <c r="F171" s="355"/>
    </row>
    <row r="172" spans="1:6" x14ac:dyDescent="0.2">
      <c r="A172" s="254">
        <v>3121</v>
      </c>
      <c r="B172" s="254" t="s">
        <v>216</v>
      </c>
      <c r="C172" s="318"/>
      <c r="D172" s="318"/>
      <c r="E172" s="259">
        <v>52649.89</v>
      </c>
      <c r="F172" s="355"/>
    </row>
    <row r="173" spans="1:6" x14ac:dyDescent="0.2">
      <c r="A173" s="257">
        <v>313</v>
      </c>
      <c r="B173" s="257" t="s">
        <v>38</v>
      </c>
      <c r="C173" s="317"/>
      <c r="D173" s="317"/>
      <c r="E173" s="258">
        <f t="shared" ref="E173" si="22">E174+E175</f>
        <v>193468.05</v>
      </c>
      <c r="F173" s="355"/>
    </row>
    <row r="174" spans="1:6" x14ac:dyDescent="0.2">
      <c r="A174" s="254">
        <v>3132</v>
      </c>
      <c r="B174" s="254" t="s">
        <v>240</v>
      </c>
      <c r="C174" s="318"/>
      <c r="D174" s="318"/>
      <c r="E174" s="259">
        <v>193468.05</v>
      </c>
      <c r="F174" s="355"/>
    </row>
    <row r="175" spans="1:6" x14ac:dyDescent="0.2">
      <c r="A175" s="254">
        <v>3133</v>
      </c>
      <c r="B175" s="254" t="s">
        <v>243</v>
      </c>
      <c r="C175" s="318"/>
      <c r="D175" s="318"/>
      <c r="E175" s="259">
        <v>0</v>
      </c>
      <c r="F175" s="355"/>
    </row>
    <row r="176" spans="1:6" x14ac:dyDescent="0.2">
      <c r="A176" s="257">
        <v>32</v>
      </c>
      <c r="B176" s="257" t="s">
        <v>9</v>
      </c>
      <c r="C176" s="258">
        <v>128526</v>
      </c>
      <c r="D176" s="258">
        <v>128526</v>
      </c>
      <c r="E176" s="258">
        <f>E177+E179+E182+E186</f>
        <v>125074.8</v>
      </c>
      <c r="F176" s="355">
        <f t="shared" si="16"/>
        <v>97.314784557210217</v>
      </c>
    </row>
    <row r="177" spans="1:6" x14ac:dyDescent="0.2">
      <c r="A177" s="257">
        <v>321</v>
      </c>
      <c r="B177" s="257" t="s">
        <v>40</v>
      </c>
      <c r="C177" s="317"/>
      <c r="D177" s="317"/>
      <c r="E177" s="258">
        <f t="shared" ref="E177" si="23">E178</f>
        <v>47791.1</v>
      </c>
      <c r="F177" s="355"/>
    </row>
    <row r="178" spans="1:6" x14ac:dyDescent="0.2">
      <c r="A178" s="254">
        <v>3212</v>
      </c>
      <c r="B178" s="254" t="s">
        <v>244</v>
      </c>
      <c r="C178" s="318"/>
      <c r="D178" s="318"/>
      <c r="E178" s="259">
        <v>47791.1</v>
      </c>
      <c r="F178" s="355"/>
    </row>
    <row r="179" spans="1:6" x14ac:dyDescent="0.2">
      <c r="A179" s="257">
        <v>322</v>
      </c>
      <c r="B179" s="257" t="s">
        <v>222</v>
      </c>
      <c r="C179" s="317"/>
      <c r="D179" s="317"/>
      <c r="E179" s="258">
        <f t="shared" ref="E179" si="24">E180+E181</f>
        <v>74588.740000000005</v>
      </c>
      <c r="F179" s="355"/>
    </row>
    <row r="180" spans="1:6" x14ac:dyDescent="0.2">
      <c r="A180" s="254">
        <v>3221</v>
      </c>
      <c r="B180" s="254" t="s">
        <v>223</v>
      </c>
      <c r="C180" s="318"/>
      <c r="D180" s="318"/>
      <c r="E180" s="259">
        <v>1429.08</v>
      </c>
      <c r="F180" s="355"/>
    </row>
    <row r="181" spans="1:6" x14ac:dyDescent="0.2">
      <c r="A181" s="254">
        <v>3222</v>
      </c>
      <c r="B181" s="254" t="s">
        <v>238</v>
      </c>
      <c r="C181" s="318"/>
      <c r="D181" s="318"/>
      <c r="E181" s="259">
        <v>73159.66</v>
      </c>
      <c r="F181" s="355"/>
    </row>
    <row r="182" spans="1:6" x14ac:dyDescent="0.2">
      <c r="A182" s="257">
        <v>323</v>
      </c>
      <c r="B182" s="257" t="s">
        <v>35</v>
      </c>
      <c r="C182" s="317"/>
      <c r="D182" s="317"/>
      <c r="E182" s="258">
        <f>E185+E184+E183</f>
        <v>677</v>
      </c>
      <c r="F182" s="355"/>
    </row>
    <row r="183" spans="1:6" x14ac:dyDescent="0.2">
      <c r="A183" s="277">
        <v>3231</v>
      </c>
      <c r="B183" s="254" t="s">
        <v>71</v>
      </c>
      <c r="C183" s="314"/>
      <c r="D183" s="314"/>
      <c r="E183" s="278">
        <v>571.25</v>
      </c>
      <c r="F183" s="355"/>
    </row>
    <row r="184" spans="1:6" x14ac:dyDescent="0.2">
      <c r="A184" s="277">
        <v>3232</v>
      </c>
      <c r="B184" s="254" t="s">
        <v>225</v>
      </c>
      <c r="C184" s="314"/>
      <c r="D184" s="314"/>
      <c r="E184" s="278">
        <v>0</v>
      </c>
      <c r="F184" s="355"/>
    </row>
    <row r="185" spans="1:6" x14ac:dyDescent="0.2">
      <c r="A185" s="254">
        <v>3239</v>
      </c>
      <c r="B185" s="254" t="s">
        <v>51</v>
      </c>
      <c r="C185" s="318"/>
      <c r="D185" s="318"/>
      <c r="E185" s="259">
        <v>105.75</v>
      </c>
      <c r="F185" s="355"/>
    </row>
    <row r="186" spans="1:6" x14ac:dyDescent="0.2">
      <c r="A186" s="257">
        <v>329</v>
      </c>
      <c r="B186" s="257" t="s">
        <v>228</v>
      </c>
      <c r="C186" s="317"/>
      <c r="D186" s="317"/>
      <c r="E186" s="258">
        <f t="shared" ref="E186" si="25">E187+E188</f>
        <v>2017.96</v>
      </c>
      <c r="F186" s="355"/>
    </row>
    <row r="187" spans="1:6" x14ac:dyDescent="0.2">
      <c r="A187" s="254">
        <v>3295</v>
      </c>
      <c r="B187" s="254" t="s">
        <v>81</v>
      </c>
      <c r="C187" s="318"/>
      <c r="D187" s="318"/>
      <c r="E187" s="259">
        <v>1988</v>
      </c>
      <c r="F187" s="355"/>
    </row>
    <row r="188" spans="1:6" x14ac:dyDescent="0.2">
      <c r="A188" s="254">
        <v>3299</v>
      </c>
      <c r="B188" s="254" t="s">
        <v>230</v>
      </c>
      <c r="C188" s="318"/>
      <c r="D188" s="318"/>
      <c r="E188" s="259">
        <v>29.96</v>
      </c>
      <c r="F188" s="355"/>
    </row>
    <row r="189" spans="1:6" ht="16.5" customHeight="1" x14ac:dyDescent="0.2">
      <c r="A189" s="280">
        <v>37</v>
      </c>
      <c r="B189" s="303" t="s">
        <v>256</v>
      </c>
      <c r="C189" s="282">
        <v>15390</v>
      </c>
      <c r="D189" s="282">
        <v>15390</v>
      </c>
      <c r="E189" s="282">
        <f>E190</f>
        <v>16982.39</v>
      </c>
      <c r="F189" s="355">
        <f t="shared" si="16"/>
        <v>110.34691358024691</v>
      </c>
    </row>
    <row r="190" spans="1:6" ht="25.5" x14ac:dyDescent="0.2">
      <c r="A190" s="280">
        <v>372</v>
      </c>
      <c r="B190" s="302" t="s">
        <v>255</v>
      </c>
      <c r="C190" s="313"/>
      <c r="D190" s="313"/>
      <c r="E190" s="282">
        <f>E191</f>
        <v>16982.39</v>
      </c>
      <c r="F190" s="355"/>
    </row>
    <row r="191" spans="1:6" x14ac:dyDescent="0.2">
      <c r="A191" s="254">
        <v>3722</v>
      </c>
      <c r="B191" s="254" t="s">
        <v>156</v>
      </c>
      <c r="C191" s="318"/>
      <c r="D191" s="318"/>
      <c r="E191" s="259">
        <v>16982.39</v>
      </c>
      <c r="F191" s="355"/>
    </row>
    <row r="192" spans="1:6" x14ac:dyDescent="0.2">
      <c r="A192" s="257">
        <v>38</v>
      </c>
      <c r="B192" s="273" t="s">
        <v>245</v>
      </c>
      <c r="C192" s="258">
        <v>707</v>
      </c>
      <c r="D192" s="258">
        <v>707</v>
      </c>
      <c r="E192" s="258">
        <f t="shared" ref="E192" si="26">E193</f>
        <v>706.5</v>
      </c>
      <c r="F192" s="355">
        <f t="shared" si="16"/>
        <v>99.929278642149939</v>
      </c>
    </row>
    <row r="193" spans="1:6" x14ac:dyDescent="0.2">
      <c r="A193" s="254">
        <v>3812</v>
      </c>
      <c r="B193" s="262" t="s">
        <v>172</v>
      </c>
      <c r="C193" s="318"/>
      <c r="D193" s="318"/>
      <c r="E193" s="259">
        <v>706.5</v>
      </c>
      <c r="F193" s="355"/>
    </row>
    <row r="194" spans="1:6" x14ac:dyDescent="0.2">
      <c r="A194" s="263">
        <v>4</v>
      </c>
      <c r="B194" s="264" t="s">
        <v>13</v>
      </c>
      <c r="C194" s="258">
        <f>C195</f>
        <v>6272</v>
      </c>
      <c r="D194" s="258">
        <f>D195</f>
        <v>6272</v>
      </c>
      <c r="E194" s="258">
        <f>E195</f>
        <v>3332.1400000000003</v>
      </c>
      <c r="F194" s="355">
        <f t="shared" si="16"/>
        <v>53.127232142857153</v>
      </c>
    </row>
    <row r="195" spans="1:6" ht="24" x14ac:dyDescent="0.2">
      <c r="A195" s="263">
        <v>42</v>
      </c>
      <c r="B195" s="288" t="s">
        <v>252</v>
      </c>
      <c r="C195" s="258">
        <v>6272</v>
      </c>
      <c r="D195" s="258">
        <v>6272</v>
      </c>
      <c r="E195" s="258">
        <f>E198+E196</f>
        <v>3332.1400000000003</v>
      </c>
      <c r="F195" s="355">
        <f t="shared" si="16"/>
        <v>53.127232142857153</v>
      </c>
    </row>
    <row r="196" spans="1:6" x14ac:dyDescent="0.2">
      <c r="A196" s="378">
        <v>422</v>
      </c>
      <c r="B196" s="280" t="s">
        <v>36</v>
      </c>
      <c r="C196" s="307"/>
      <c r="D196" s="307"/>
      <c r="E196" s="258">
        <v>1671.97</v>
      </c>
      <c r="F196" s="355"/>
    </row>
    <row r="197" spans="1:6" x14ac:dyDescent="0.2">
      <c r="A197" s="291">
        <v>4221</v>
      </c>
      <c r="B197" s="277" t="s">
        <v>87</v>
      </c>
      <c r="C197" s="307"/>
      <c r="D197" s="307"/>
      <c r="E197" s="278">
        <v>1671.97</v>
      </c>
      <c r="F197" s="355"/>
    </row>
    <row r="198" spans="1:6" x14ac:dyDescent="0.2">
      <c r="A198" s="253">
        <v>424</v>
      </c>
      <c r="B198" s="264" t="s">
        <v>129</v>
      </c>
      <c r="C198" s="317" t="s">
        <v>202</v>
      </c>
      <c r="D198" s="317"/>
      <c r="E198" s="258">
        <f>E199</f>
        <v>1660.17</v>
      </c>
      <c r="F198" s="355"/>
    </row>
    <row r="199" spans="1:6" x14ac:dyDescent="0.2">
      <c r="A199" s="265">
        <v>4241</v>
      </c>
      <c r="B199" s="266" t="s">
        <v>129</v>
      </c>
      <c r="C199" s="318" t="s">
        <v>202</v>
      </c>
      <c r="D199" s="318"/>
      <c r="E199" s="259">
        <v>1660.17</v>
      </c>
      <c r="F199" s="355"/>
    </row>
    <row r="200" spans="1:6" x14ac:dyDescent="0.2">
      <c r="A200" s="481" t="s">
        <v>257</v>
      </c>
      <c r="B200" s="481"/>
      <c r="C200" s="256">
        <f>C201</f>
        <v>57900</v>
      </c>
      <c r="D200" s="256">
        <f>D201</f>
        <v>57900</v>
      </c>
      <c r="E200" s="256">
        <f>E201</f>
        <v>57678.3</v>
      </c>
      <c r="F200" s="355">
        <f t="shared" ref="F200:F260" si="27">E200/D200*100</f>
        <v>99.617098445595857</v>
      </c>
    </row>
    <row r="201" spans="1:6" x14ac:dyDescent="0.2">
      <c r="A201" s="289">
        <v>3</v>
      </c>
      <c r="B201" s="289" t="s">
        <v>23</v>
      </c>
      <c r="C201" s="290">
        <f>C202+C210</f>
        <v>57900</v>
      </c>
      <c r="D201" s="290">
        <f>D202+D210</f>
        <v>57900</v>
      </c>
      <c r="E201" s="290">
        <f>E202+E210</f>
        <v>57678.3</v>
      </c>
      <c r="F201" s="355">
        <f t="shared" si="27"/>
        <v>99.617098445595857</v>
      </c>
    </row>
    <row r="202" spans="1:6" x14ac:dyDescent="0.2">
      <c r="A202" s="253">
        <v>31</v>
      </c>
      <c r="B202" s="253" t="s">
        <v>8</v>
      </c>
      <c r="C202" s="258">
        <v>47170</v>
      </c>
      <c r="D202" s="258">
        <v>47170</v>
      </c>
      <c r="E202" s="258">
        <f>E203+E206+E208</f>
        <v>46948.520000000004</v>
      </c>
      <c r="F202" s="355">
        <f t="shared" si="27"/>
        <v>99.530464278142887</v>
      </c>
    </row>
    <row r="203" spans="1:6" x14ac:dyDescent="0.2">
      <c r="A203" s="253">
        <v>311</v>
      </c>
      <c r="B203" s="253" t="s">
        <v>37</v>
      </c>
      <c r="C203" s="298" t="s">
        <v>202</v>
      </c>
      <c r="D203" s="298"/>
      <c r="E203" s="258">
        <f>E205+E204</f>
        <v>40397.19</v>
      </c>
      <c r="F203" s="355"/>
    </row>
    <row r="204" spans="1:6" x14ac:dyDescent="0.2">
      <c r="A204" s="265">
        <v>3111</v>
      </c>
      <c r="B204" s="265" t="s">
        <v>57</v>
      </c>
      <c r="C204" s="299"/>
      <c r="D204" s="299"/>
      <c r="E204" s="278">
        <v>38527.21</v>
      </c>
      <c r="F204" s="355"/>
    </row>
    <row r="205" spans="1:6" x14ac:dyDescent="0.2">
      <c r="A205" s="265">
        <v>3113</v>
      </c>
      <c r="B205" s="265" t="s">
        <v>258</v>
      </c>
      <c r="C205" s="300" t="s">
        <v>202</v>
      </c>
      <c r="D205" s="300"/>
      <c r="E205" s="259">
        <v>1869.98</v>
      </c>
      <c r="F205" s="355"/>
    </row>
    <row r="206" spans="1:6" x14ac:dyDescent="0.2">
      <c r="A206" s="257">
        <v>312</v>
      </c>
      <c r="B206" s="257" t="s">
        <v>216</v>
      </c>
      <c r="C206" s="298" t="s">
        <v>202</v>
      </c>
      <c r="D206" s="298"/>
      <c r="E206" s="258">
        <f>E207</f>
        <v>1450</v>
      </c>
      <c r="F206" s="355"/>
    </row>
    <row r="207" spans="1:6" x14ac:dyDescent="0.2">
      <c r="A207" s="254">
        <v>3121</v>
      </c>
      <c r="B207" s="254" t="s">
        <v>216</v>
      </c>
      <c r="C207" s="300" t="s">
        <v>202</v>
      </c>
      <c r="D207" s="300"/>
      <c r="E207" s="259">
        <v>1450</v>
      </c>
      <c r="F207" s="355"/>
    </row>
    <row r="208" spans="1:6" x14ac:dyDescent="0.2">
      <c r="A208" s="257">
        <v>313</v>
      </c>
      <c r="B208" s="257" t="s">
        <v>38</v>
      </c>
      <c r="C208" s="298" t="s">
        <v>202</v>
      </c>
      <c r="D208" s="298"/>
      <c r="E208" s="258">
        <f t="shared" ref="E208" si="28">E209</f>
        <v>5101.33</v>
      </c>
      <c r="F208" s="355"/>
    </row>
    <row r="209" spans="1:6" x14ac:dyDescent="0.2">
      <c r="A209" s="254">
        <v>3132</v>
      </c>
      <c r="B209" s="254" t="s">
        <v>240</v>
      </c>
      <c r="C209" s="300" t="s">
        <v>202</v>
      </c>
      <c r="D209" s="300"/>
      <c r="E209" s="259">
        <v>5101.33</v>
      </c>
      <c r="F209" s="355"/>
    </row>
    <row r="210" spans="1:6" x14ac:dyDescent="0.2">
      <c r="A210" s="257">
        <v>32</v>
      </c>
      <c r="B210" s="257" t="s">
        <v>9</v>
      </c>
      <c r="C210" s="258">
        <v>10730</v>
      </c>
      <c r="D210" s="258">
        <v>10730</v>
      </c>
      <c r="E210" s="258">
        <f>E211+E214+E218+E222</f>
        <v>10729.78</v>
      </c>
      <c r="F210" s="355">
        <f t="shared" si="27"/>
        <v>99.997949673811746</v>
      </c>
    </row>
    <row r="211" spans="1:6" x14ac:dyDescent="0.2">
      <c r="A211" s="257">
        <v>321</v>
      </c>
      <c r="B211" s="257" t="s">
        <v>40</v>
      </c>
      <c r="C211" s="317"/>
      <c r="D211" s="317"/>
      <c r="E211" s="258">
        <f>E213+E212</f>
        <v>450.78</v>
      </c>
      <c r="F211" s="355"/>
    </row>
    <row r="212" spans="1:6" x14ac:dyDescent="0.2">
      <c r="A212" s="277">
        <v>3211</v>
      </c>
      <c r="B212" s="277" t="s">
        <v>61</v>
      </c>
      <c r="C212" s="317"/>
      <c r="D212" s="317"/>
      <c r="E212" s="278">
        <v>0</v>
      </c>
      <c r="F212" s="355"/>
    </row>
    <row r="213" spans="1:6" x14ac:dyDescent="0.2">
      <c r="A213" s="254">
        <v>3212</v>
      </c>
      <c r="B213" s="254" t="s">
        <v>244</v>
      </c>
      <c r="C213" s="318"/>
      <c r="D213" s="318"/>
      <c r="E213" s="259">
        <v>450.78</v>
      </c>
      <c r="F213" s="355"/>
    </row>
    <row r="214" spans="1:6" x14ac:dyDescent="0.2">
      <c r="A214" s="257">
        <v>322</v>
      </c>
      <c r="B214" s="257" t="s">
        <v>222</v>
      </c>
      <c r="C214" s="317"/>
      <c r="D214" s="317"/>
      <c r="E214" s="258">
        <f>E216+E215+E217</f>
        <v>0</v>
      </c>
      <c r="F214" s="355"/>
    </row>
    <row r="215" spans="1:6" x14ac:dyDescent="0.2">
      <c r="A215" s="277">
        <v>3221</v>
      </c>
      <c r="B215" s="254" t="s">
        <v>223</v>
      </c>
      <c r="C215" s="317"/>
      <c r="D215" s="317"/>
      <c r="E215" s="278">
        <v>0</v>
      </c>
      <c r="F215" s="355"/>
    </row>
    <row r="216" spans="1:6" x14ac:dyDescent="0.2">
      <c r="A216" s="254">
        <v>3222</v>
      </c>
      <c r="B216" s="254" t="s">
        <v>238</v>
      </c>
      <c r="C216" s="318"/>
      <c r="D216" s="318"/>
      <c r="E216" s="259">
        <v>0</v>
      </c>
      <c r="F216" s="355"/>
    </row>
    <row r="217" spans="1:6" x14ac:dyDescent="0.2">
      <c r="A217" s="277">
        <v>3223</v>
      </c>
      <c r="B217" s="277" t="s">
        <v>65</v>
      </c>
      <c r="C217" s="314"/>
      <c r="D217" s="314"/>
      <c r="E217" s="278">
        <v>0</v>
      </c>
      <c r="F217" s="355"/>
    </row>
    <row r="218" spans="1:6" x14ac:dyDescent="0.2">
      <c r="A218" s="257">
        <v>323</v>
      </c>
      <c r="B218" s="257" t="s">
        <v>35</v>
      </c>
      <c r="C218" s="317"/>
      <c r="D218" s="317"/>
      <c r="E218" s="258">
        <f>E221+E220+E219</f>
        <v>10279</v>
      </c>
      <c r="F218" s="355"/>
    </row>
    <row r="219" spans="1:6" x14ac:dyDescent="0.2">
      <c r="A219" s="277">
        <v>3231</v>
      </c>
      <c r="B219" s="254" t="s">
        <v>71</v>
      </c>
      <c r="C219" s="314"/>
      <c r="D219" s="314"/>
      <c r="E219" s="278">
        <v>0</v>
      </c>
      <c r="F219" s="355"/>
    </row>
    <row r="220" spans="1:6" x14ac:dyDescent="0.2">
      <c r="A220" s="277">
        <v>3232</v>
      </c>
      <c r="B220" s="254" t="s">
        <v>225</v>
      </c>
      <c r="C220" s="314"/>
      <c r="D220" s="314"/>
      <c r="E220" s="278">
        <v>1875</v>
      </c>
      <c r="F220" s="355"/>
    </row>
    <row r="221" spans="1:6" x14ac:dyDescent="0.2">
      <c r="A221" s="277">
        <v>3239</v>
      </c>
      <c r="B221" s="277" t="s">
        <v>51</v>
      </c>
      <c r="C221" s="314"/>
      <c r="D221" s="314"/>
      <c r="E221" s="278">
        <v>8404</v>
      </c>
      <c r="F221" s="355"/>
    </row>
    <row r="222" spans="1:6" x14ac:dyDescent="0.2">
      <c r="A222" s="257">
        <v>329</v>
      </c>
      <c r="B222" s="257" t="s">
        <v>228</v>
      </c>
      <c r="C222" s="317" t="s">
        <v>202</v>
      </c>
      <c r="D222" s="317"/>
      <c r="E222" s="258">
        <f t="shared" ref="E222" si="29">E223</f>
        <v>0</v>
      </c>
      <c r="F222" s="355"/>
    </row>
    <row r="223" spans="1:6" x14ac:dyDescent="0.2">
      <c r="A223" s="254">
        <v>3299</v>
      </c>
      <c r="B223" s="254" t="s">
        <v>230</v>
      </c>
      <c r="C223" s="318"/>
      <c r="D223" s="318"/>
      <c r="E223" s="259">
        <v>0</v>
      </c>
      <c r="F223" s="355"/>
    </row>
    <row r="224" spans="1:6" x14ac:dyDescent="0.2">
      <c r="A224" s="493" t="s">
        <v>290</v>
      </c>
      <c r="B224" s="493"/>
      <c r="C224" s="256">
        <f>C225+C242</f>
        <v>7238</v>
      </c>
      <c r="D224" s="256">
        <f>D225+D242</f>
        <v>7238</v>
      </c>
      <c r="E224" s="376">
        <v>331.49</v>
      </c>
      <c r="F224" s="355">
        <f t="shared" si="27"/>
        <v>4.5798563138988673</v>
      </c>
    </row>
    <row r="225" spans="1:6" x14ac:dyDescent="0.2">
      <c r="A225" s="289">
        <v>3</v>
      </c>
      <c r="B225" s="306" t="s">
        <v>23</v>
      </c>
      <c r="C225" s="290">
        <f>C226</f>
        <v>7238</v>
      </c>
      <c r="D225" s="290">
        <f>D226</f>
        <v>7238</v>
      </c>
      <c r="E225" s="282">
        <v>331.49</v>
      </c>
      <c r="F225" s="355">
        <f t="shared" si="27"/>
        <v>4.5798563138988673</v>
      </c>
    </row>
    <row r="226" spans="1:6" x14ac:dyDescent="0.2">
      <c r="A226" s="257">
        <v>32</v>
      </c>
      <c r="B226" s="257" t="s">
        <v>9</v>
      </c>
      <c r="C226" s="258">
        <v>7238</v>
      </c>
      <c r="D226" s="258">
        <v>7238</v>
      </c>
      <c r="E226" s="282">
        <v>331.49</v>
      </c>
      <c r="F226" s="355">
        <f t="shared" si="27"/>
        <v>4.5798563138988673</v>
      </c>
    </row>
    <row r="227" spans="1:6" x14ac:dyDescent="0.2">
      <c r="A227" s="257">
        <v>321</v>
      </c>
      <c r="B227" s="257" t="s">
        <v>40</v>
      </c>
      <c r="C227" s="317"/>
      <c r="D227" s="317"/>
      <c r="E227" s="259">
        <v>331.49</v>
      </c>
      <c r="F227" s="355" t="s">
        <v>202</v>
      </c>
    </row>
    <row r="228" spans="1:6" x14ac:dyDescent="0.2">
      <c r="A228" s="254">
        <v>3213</v>
      </c>
      <c r="B228" s="254" t="s">
        <v>45</v>
      </c>
      <c r="C228" s="318"/>
      <c r="D228" s="318"/>
      <c r="E228" s="259">
        <v>331.49</v>
      </c>
      <c r="F228" s="355" t="s">
        <v>202</v>
      </c>
    </row>
    <row r="229" spans="1:6" x14ac:dyDescent="0.2">
      <c r="A229" s="493" t="s">
        <v>323</v>
      </c>
      <c r="B229" s="493"/>
      <c r="C229" s="256">
        <f>C230+C252</f>
        <v>31247.45</v>
      </c>
      <c r="D229" s="256">
        <f>D230+D252</f>
        <v>31247.45</v>
      </c>
      <c r="E229" s="256">
        <f>E230+E252</f>
        <v>26293.510000000002</v>
      </c>
      <c r="F229" s="355">
        <f t="shared" si="27"/>
        <v>84.146098321623057</v>
      </c>
    </row>
    <row r="230" spans="1:6" x14ac:dyDescent="0.2">
      <c r="A230" s="289">
        <v>3</v>
      </c>
      <c r="B230" s="306" t="s">
        <v>23</v>
      </c>
      <c r="C230" s="290">
        <f>C231+C248+C251</f>
        <v>25647.45</v>
      </c>
      <c r="D230" s="290">
        <f>D231+D248+D251</f>
        <v>25647.45</v>
      </c>
      <c r="E230" s="290">
        <f>E231</f>
        <v>24184.280000000002</v>
      </c>
      <c r="F230" s="355">
        <f t="shared" si="27"/>
        <v>94.295066371120726</v>
      </c>
    </row>
    <row r="231" spans="1:6" x14ac:dyDescent="0.2">
      <c r="A231" s="257">
        <v>32</v>
      </c>
      <c r="B231" s="257" t="s">
        <v>9</v>
      </c>
      <c r="C231" s="258">
        <v>24667.45</v>
      </c>
      <c r="D231" s="258">
        <v>24667.45</v>
      </c>
      <c r="E231" s="258">
        <f>E232+E235+E239+E246+E244+E248</f>
        <v>24184.280000000002</v>
      </c>
      <c r="F231" s="355">
        <f t="shared" si="27"/>
        <v>98.041264905776643</v>
      </c>
    </row>
    <row r="232" spans="1:6" x14ac:dyDescent="0.2">
      <c r="A232" s="257">
        <v>321</v>
      </c>
      <c r="B232" s="257" t="s">
        <v>40</v>
      </c>
      <c r="C232" s="317"/>
      <c r="D232" s="317"/>
      <c r="E232" s="258">
        <f t="shared" ref="E232" si="30">E233+E234</f>
        <v>19260.47</v>
      </c>
      <c r="F232" s="355"/>
    </row>
    <row r="233" spans="1:6" x14ac:dyDescent="0.2">
      <c r="A233" s="254">
        <v>3211</v>
      </c>
      <c r="B233" s="254" t="s">
        <v>61</v>
      </c>
      <c r="C233" s="318"/>
      <c r="D233" s="318"/>
      <c r="E233" s="259">
        <v>1057.98</v>
      </c>
      <c r="F233" s="355"/>
    </row>
    <row r="234" spans="1:6" x14ac:dyDescent="0.2">
      <c r="A234" s="254">
        <v>3213</v>
      </c>
      <c r="B234" s="254" t="s">
        <v>45</v>
      </c>
      <c r="C234" s="318"/>
      <c r="D234" s="318"/>
      <c r="E234" s="259">
        <v>18202.490000000002</v>
      </c>
      <c r="F234" s="355"/>
    </row>
    <row r="235" spans="1:6" x14ac:dyDescent="0.2">
      <c r="A235" s="257">
        <v>322</v>
      </c>
      <c r="B235" s="257" t="s">
        <v>222</v>
      </c>
      <c r="C235" s="317"/>
      <c r="D235" s="317"/>
      <c r="E235" s="258">
        <f>E237+E238+E236</f>
        <v>3421.79</v>
      </c>
      <c r="F235" s="355"/>
    </row>
    <row r="236" spans="1:6" x14ac:dyDescent="0.2">
      <c r="A236" s="277">
        <v>3221</v>
      </c>
      <c r="B236" s="277" t="s">
        <v>223</v>
      </c>
      <c r="C236" s="314"/>
      <c r="D236" s="314"/>
      <c r="E236" s="278">
        <v>266.48</v>
      </c>
      <c r="F236" s="355"/>
    </row>
    <row r="237" spans="1:6" x14ac:dyDescent="0.2">
      <c r="A237" s="254">
        <v>3224</v>
      </c>
      <c r="B237" s="254" t="s">
        <v>249</v>
      </c>
      <c r="C237" s="318"/>
      <c r="D237" s="318"/>
      <c r="E237" s="259">
        <v>980.31</v>
      </c>
      <c r="F237" s="355"/>
    </row>
    <row r="238" spans="1:6" x14ac:dyDescent="0.2">
      <c r="A238" s="254">
        <v>3225</v>
      </c>
      <c r="B238" s="254" t="s">
        <v>157</v>
      </c>
      <c r="C238" s="318"/>
      <c r="D238" s="318"/>
      <c r="E238" s="259">
        <v>2175</v>
      </c>
      <c r="F238" s="355"/>
    </row>
    <row r="239" spans="1:6" x14ac:dyDescent="0.2">
      <c r="A239" s="257">
        <v>323</v>
      </c>
      <c r="B239" s="257" t="s">
        <v>35</v>
      </c>
      <c r="C239" s="317"/>
      <c r="D239" s="317"/>
      <c r="E239" s="258">
        <f>E242+E241+E240+E243</f>
        <v>1470.54</v>
      </c>
      <c r="F239" s="355"/>
    </row>
    <row r="240" spans="1:6" x14ac:dyDescent="0.2">
      <c r="A240" s="277">
        <v>3231</v>
      </c>
      <c r="B240" s="254" t="s">
        <v>71</v>
      </c>
      <c r="C240" s="314"/>
      <c r="D240" s="314"/>
      <c r="E240" s="278">
        <v>130</v>
      </c>
      <c r="F240" s="355"/>
    </row>
    <row r="241" spans="1:6" x14ac:dyDescent="0.2">
      <c r="A241" s="277">
        <v>3232</v>
      </c>
      <c r="B241" s="254" t="s">
        <v>225</v>
      </c>
      <c r="C241" s="314"/>
      <c r="D241" s="314"/>
      <c r="E241" s="278">
        <v>730.54</v>
      </c>
      <c r="F241" s="355"/>
    </row>
    <row r="242" spans="1:6" x14ac:dyDescent="0.2">
      <c r="A242" s="277">
        <v>3237</v>
      </c>
      <c r="B242" s="277" t="s">
        <v>227</v>
      </c>
      <c r="C242" s="314"/>
      <c r="D242" s="314"/>
      <c r="E242" s="278">
        <v>250</v>
      </c>
      <c r="F242" s="355"/>
    </row>
    <row r="243" spans="1:6" x14ac:dyDescent="0.2">
      <c r="A243" s="277">
        <v>3239</v>
      </c>
      <c r="B243" s="277" t="s">
        <v>51</v>
      </c>
      <c r="C243" s="314"/>
      <c r="D243" s="314"/>
      <c r="E243" s="278">
        <v>360</v>
      </c>
      <c r="F243" s="355"/>
    </row>
    <row r="244" spans="1:6" x14ac:dyDescent="0.2">
      <c r="A244" s="280">
        <v>324</v>
      </c>
      <c r="B244" s="303" t="s">
        <v>259</v>
      </c>
      <c r="C244" s="313"/>
      <c r="D244" s="313"/>
      <c r="E244" s="282">
        <f>E245</f>
        <v>0</v>
      </c>
      <c r="F244" s="355"/>
    </row>
    <row r="245" spans="1:6" x14ac:dyDescent="0.2">
      <c r="A245" s="277">
        <v>3241</v>
      </c>
      <c r="B245" s="305" t="s">
        <v>259</v>
      </c>
      <c r="C245" s="314"/>
      <c r="D245" s="314"/>
      <c r="E245" s="278">
        <v>0</v>
      </c>
      <c r="F245" s="355"/>
    </row>
    <row r="246" spans="1:6" x14ac:dyDescent="0.2">
      <c r="A246" s="257">
        <v>329</v>
      </c>
      <c r="B246" s="257" t="s">
        <v>228</v>
      </c>
      <c r="C246" s="317"/>
      <c r="D246" s="317"/>
      <c r="E246" s="258">
        <f t="shared" ref="E246" si="31">E247</f>
        <v>31.03</v>
      </c>
      <c r="F246" s="355"/>
    </row>
    <row r="247" spans="1:6" x14ac:dyDescent="0.2">
      <c r="A247" s="254">
        <v>3299</v>
      </c>
      <c r="B247" s="254" t="s">
        <v>230</v>
      </c>
      <c r="C247" s="318"/>
      <c r="D247" s="318"/>
      <c r="E247" s="259">
        <v>31.03</v>
      </c>
      <c r="F247" s="355"/>
    </row>
    <row r="248" spans="1:6" x14ac:dyDescent="0.2">
      <c r="A248" s="280">
        <v>34</v>
      </c>
      <c r="B248" s="280" t="s">
        <v>12</v>
      </c>
      <c r="C248" s="311">
        <v>20</v>
      </c>
      <c r="D248" s="311">
        <v>20</v>
      </c>
      <c r="E248" s="311">
        <v>0.45</v>
      </c>
      <c r="F248" s="355">
        <f t="shared" si="27"/>
        <v>2.25</v>
      </c>
    </row>
    <row r="249" spans="1:6" x14ac:dyDescent="0.2">
      <c r="A249" s="280">
        <v>343</v>
      </c>
      <c r="B249" s="280" t="s">
        <v>43</v>
      </c>
      <c r="C249" s="313"/>
      <c r="D249" s="313"/>
      <c r="E249" s="282">
        <v>0.45</v>
      </c>
      <c r="F249" s="355"/>
    </row>
    <row r="250" spans="1:6" x14ac:dyDescent="0.2">
      <c r="A250" s="254">
        <v>3431</v>
      </c>
      <c r="B250" s="254" t="s">
        <v>84</v>
      </c>
      <c r="C250" s="318"/>
      <c r="D250" s="318"/>
      <c r="E250" s="259">
        <v>0.45</v>
      </c>
      <c r="F250" s="355"/>
    </row>
    <row r="251" spans="1:6" x14ac:dyDescent="0.2">
      <c r="A251" s="280">
        <v>38</v>
      </c>
      <c r="B251" s="280" t="s">
        <v>322</v>
      </c>
      <c r="C251" s="311">
        <v>960</v>
      </c>
      <c r="D251" s="311">
        <v>960</v>
      </c>
      <c r="E251" s="320"/>
      <c r="F251" s="355">
        <f t="shared" si="27"/>
        <v>0</v>
      </c>
    </row>
    <row r="252" spans="1:6" ht="17.25" customHeight="1" x14ac:dyDescent="0.2">
      <c r="A252" s="263">
        <v>4</v>
      </c>
      <c r="B252" s="264" t="s">
        <v>13</v>
      </c>
      <c r="C252" s="258">
        <f>C253</f>
        <v>5600</v>
      </c>
      <c r="D252" s="258">
        <f>D253</f>
        <v>5600</v>
      </c>
      <c r="E252" s="258">
        <f>E253</f>
        <v>2109.23</v>
      </c>
      <c r="F252" s="355">
        <f t="shared" si="27"/>
        <v>37.664821428571429</v>
      </c>
    </row>
    <row r="253" spans="1:6" ht="24" x14ac:dyDescent="0.2">
      <c r="A253" s="263">
        <v>42</v>
      </c>
      <c r="B253" s="288" t="s">
        <v>14</v>
      </c>
      <c r="C253" s="258">
        <v>5600</v>
      </c>
      <c r="D253" s="258">
        <v>5600</v>
      </c>
      <c r="E253" s="258">
        <f>E254+E257</f>
        <v>2109.23</v>
      </c>
      <c r="F253" s="355">
        <f t="shared" si="27"/>
        <v>37.664821428571429</v>
      </c>
    </row>
    <row r="254" spans="1:6" x14ac:dyDescent="0.2">
      <c r="A254" s="263">
        <v>422</v>
      </c>
      <c r="B254" s="280" t="s">
        <v>250</v>
      </c>
      <c r="C254" s="258">
        <v>0</v>
      </c>
      <c r="D254" s="258"/>
      <c r="E254" s="258">
        <f>E255+E256</f>
        <v>1719.8700000000001</v>
      </c>
      <c r="F254" s="355"/>
    </row>
    <row r="255" spans="1:6" x14ac:dyDescent="0.2">
      <c r="A255" s="291">
        <v>4221</v>
      </c>
      <c r="B255" s="277" t="s">
        <v>87</v>
      </c>
      <c r="C255" s="314"/>
      <c r="D255" s="314"/>
      <c r="E255" s="278">
        <v>1716.13</v>
      </c>
      <c r="F255" s="355"/>
    </row>
    <row r="256" spans="1:6" x14ac:dyDescent="0.2">
      <c r="A256" s="291">
        <v>4227</v>
      </c>
      <c r="B256" s="266" t="s">
        <v>232</v>
      </c>
      <c r="C256" s="314"/>
      <c r="D256" s="314"/>
      <c r="E256" s="278">
        <v>3.74</v>
      </c>
      <c r="F256" s="355"/>
    </row>
    <row r="257" spans="1:6" x14ac:dyDescent="0.2">
      <c r="A257" s="263">
        <v>424</v>
      </c>
      <c r="B257" s="280" t="s">
        <v>129</v>
      </c>
      <c r="C257" s="317"/>
      <c r="D257" s="317"/>
      <c r="E257" s="258">
        <f>E258</f>
        <v>389.36</v>
      </c>
      <c r="F257" s="355"/>
    </row>
    <row r="258" spans="1:6" x14ac:dyDescent="0.2">
      <c r="A258" s="291">
        <v>4241</v>
      </c>
      <c r="B258" s="277" t="s">
        <v>251</v>
      </c>
      <c r="C258" s="314"/>
      <c r="D258" s="314"/>
      <c r="E258" s="278">
        <v>389.36</v>
      </c>
      <c r="F258" s="355"/>
    </row>
    <row r="259" spans="1:6" ht="12.75" customHeight="1" x14ac:dyDescent="0.2">
      <c r="A259" s="493" t="s">
        <v>291</v>
      </c>
      <c r="B259" s="493"/>
      <c r="C259" s="256">
        <v>59.73</v>
      </c>
      <c r="D259" s="256">
        <v>59.73</v>
      </c>
      <c r="E259" s="256">
        <v>59.73</v>
      </c>
      <c r="F259" s="355">
        <f t="shared" si="27"/>
        <v>100</v>
      </c>
    </row>
    <row r="260" spans="1:6" ht="12.75" customHeight="1" x14ac:dyDescent="0.2">
      <c r="A260" s="484" t="s">
        <v>324</v>
      </c>
      <c r="B260" s="485"/>
      <c r="C260" s="256">
        <v>59.73</v>
      </c>
      <c r="D260" s="256">
        <v>59.73</v>
      </c>
      <c r="E260" s="256">
        <v>59.73</v>
      </c>
      <c r="F260" s="355">
        <f t="shared" si="27"/>
        <v>100</v>
      </c>
    </row>
    <row r="261" spans="1:6" x14ac:dyDescent="0.2">
      <c r="A261" s="263">
        <v>4</v>
      </c>
      <c r="B261" s="264" t="s">
        <v>13</v>
      </c>
      <c r="C261" s="258">
        <v>59.73</v>
      </c>
      <c r="D261" s="258">
        <v>59.73</v>
      </c>
      <c r="E261" s="258">
        <v>59.73</v>
      </c>
      <c r="F261" s="355">
        <f t="shared" ref="F261:F296" si="32">E261/D261*100</f>
        <v>100</v>
      </c>
    </row>
    <row r="262" spans="1:6" ht="24" x14ac:dyDescent="0.2">
      <c r="A262" s="263">
        <v>42</v>
      </c>
      <c r="B262" s="288" t="s">
        <v>14</v>
      </c>
      <c r="C262" s="317">
        <v>0</v>
      </c>
      <c r="D262" s="317"/>
      <c r="E262" s="258">
        <v>59.73</v>
      </c>
      <c r="F262" s="355"/>
    </row>
    <row r="263" spans="1:6" x14ac:dyDescent="0.2">
      <c r="A263" s="265">
        <v>4221</v>
      </c>
      <c r="B263" s="266" t="s">
        <v>87</v>
      </c>
      <c r="C263" s="318" t="s">
        <v>202</v>
      </c>
      <c r="D263" s="318"/>
      <c r="E263" s="259">
        <v>59.73</v>
      </c>
      <c r="F263" s="355"/>
    </row>
    <row r="264" spans="1:6" ht="29.25" customHeight="1" x14ac:dyDescent="0.2">
      <c r="A264" s="268" t="s">
        <v>233</v>
      </c>
      <c r="B264" s="268" t="s">
        <v>234</v>
      </c>
      <c r="C264" s="322">
        <f xml:space="preserve"> C265+C4146+C347+C341+C314+C301+C360+C387</f>
        <v>33639.040000000001</v>
      </c>
      <c r="D264" s="322">
        <f t="shared" ref="D264:E264" si="33" xml:space="preserve"> D265+D4146+D347+D341+D314+D301+D360+D387</f>
        <v>42741.04</v>
      </c>
      <c r="E264" s="322">
        <f t="shared" si="33"/>
        <v>38388.050000000003</v>
      </c>
      <c r="F264" s="355">
        <f t="shared" si="32"/>
        <v>89.815432661442031</v>
      </c>
    </row>
    <row r="265" spans="1:6" ht="31.5" customHeight="1" x14ac:dyDescent="0.2">
      <c r="A265" s="481" t="s">
        <v>260</v>
      </c>
      <c r="B265" s="481"/>
      <c r="C265" s="322">
        <f>C266+C284+C294+C289+C327+C373</f>
        <v>13133.38</v>
      </c>
      <c r="D265" s="322">
        <f t="shared" ref="D265:E265" si="34">D266+D284+D294+D289+D327+D373</f>
        <v>19903.86</v>
      </c>
      <c r="E265" s="322">
        <f t="shared" si="34"/>
        <v>16750.22</v>
      </c>
      <c r="F265" s="355">
        <f t="shared" si="32"/>
        <v>84.155636142939116</v>
      </c>
    </row>
    <row r="266" spans="1:6" ht="30" customHeight="1" x14ac:dyDescent="0.2">
      <c r="A266" s="323" t="s">
        <v>215</v>
      </c>
      <c r="B266" s="323" t="s">
        <v>246</v>
      </c>
      <c r="C266" s="256">
        <f>C275+C268</f>
        <v>3278</v>
      </c>
      <c r="D266" s="256">
        <f>D275+D268</f>
        <v>3278</v>
      </c>
      <c r="E266" s="256">
        <f>E275+E268</f>
        <v>2703.8599999999997</v>
      </c>
      <c r="F266" s="355">
        <f t="shared" si="32"/>
        <v>82.485051860890778</v>
      </c>
    </row>
    <row r="267" spans="1:6" x14ac:dyDescent="0.2">
      <c r="A267" s="289">
        <v>3</v>
      </c>
      <c r="B267" s="289" t="s">
        <v>23</v>
      </c>
      <c r="C267" s="290">
        <f>C268+C275</f>
        <v>3278</v>
      </c>
      <c r="D267" s="290">
        <f>D268+D275</f>
        <v>3278</v>
      </c>
      <c r="E267" s="290">
        <f>E268+E275</f>
        <v>2703.8599999999997</v>
      </c>
      <c r="F267" s="355">
        <f t="shared" si="32"/>
        <v>82.485051860890778</v>
      </c>
    </row>
    <row r="268" spans="1:6" x14ac:dyDescent="0.2">
      <c r="A268" s="253">
        <v>31</v>
      </c>
      <c r="B268" s="253" t="s">
        <v>8</v>
      </c>
      <c r="C268" s="258">
        <v>0</v>
      </c>
      <c r="D268" s="258">
        <v>0</v>
      </c>
      <c r="E268" s="258">
        <f>E269+E271+E273</f>
        <v>1643.24</v>
      </c>
      <c r="F268" s="355"/>
    </row>
    <row r="269" spans="1:6" x14ac:dyDescent="0.2">
      <c r="A269" s="253">
        <v>311</v>
      </c>
      <c r="B269" s="253" t="s">
        <v>37</v>
      </c>
      <c r="C269" s="298"/>
      <c r="D269" s="298"/>
      <c r="E269" s="258">
        <f>E270</f>
        <v>792.48</v>
      </c>
      <c r="F269" s="355"/>
    </row>
    <row r="270" spans="1:6" x14ac:dyDescent="0.2">
      <c r="A270" s="265">
        <v>3111</v>
      </c>
      <c r="B270" s="265" t="s">
        <v>57</v>
      </c>
      <c r="C270" s="300"/>
      <c r="D270" s="300"/>
      <c r="E270" s="259">
        <v>792.48</v>
      </c>
      <c r="F270" s="355"/>
    </row>
    <row r="271" spans="1:6" x14ac:dyDescent="0.2">
      <c r="A271" s="286">
        <v>312</v>
      </c>
      <c r="B271" s="286" t="s">
        <v>216</v>
      </c>
      <c r="C271" s="300"/>
      <c r="D271" s="300"/>
      <c r="E271" s="282">
        <f>E272</f>
        <v>720</v>
      </c>
      <c r="F271" s="355"/>
    </row>
    <row r="272" spans="1:6" x14ac:dyDescent="0.2">
      <c r="A272" s="265">
        <v>3121</v>
      </c>
      <c r="B272" s="265" t="s">
        <v>216</v>
      </c>
      <c r="C272" s="300"/>
      <c r="D272" s="300"/>
      <c r="E272" s="259">
        <v>720</v>
      </c>
      <c r="F272" s="355"/>
    </row>
    <row r="273" spans="1:6" x14ac:dyDescent="0.2">
      <c r="A273" s="286">
        <v>313</v>
      </c>
      <c r="B273" s="286" t="s">
        <v>38</v>
      </c>
      <c r="C273" s="300"/>
      <c r="D273" s="300"/>
      <c r="E273" s="282">
        <f>E274</f>
        <v>130.76</v>
      </c>
      <c r="F273" s="355"/>
    </row>
    <row r="274" spans="1:6" x14ac:dyDescent="0.2">
      <c r="A274" s="254">
        <v>3132</v>
      </c>
      <c r="B274" s="254" t="s">
        <v>240</v>
      </c>
      <c r="C274" s="300"/>
      <c r="D274" s="300"/>
      <c r="E274" s="259">
        <v>130.76</v>
      </c>
      <c r="F274" s="355"/>
    </row>
    <row r="275" spans="1:6" x14ac:dyDescent="0.2">
      <c r="A275" s="257">
        <v>32</v>
      </c>
      <c r="B275" s="257" t="s">
        <v>9</v>
      </c>
      <c r="C275" s="258">
        <v>3278</v>
      </c>
      <c r="D275" s="258">
        <v>3278</v>
      </c>
      <c r="E275" s="258">
        <f>E276+E279+E281</f>
        <v>1060.6199999999999</v>
      </c>
      <c r="F275" s="355">
        <f t="shared" si="32"/>
        <v>32.355704697986575</v>
      </c>
    </row>
    <row r="276" spans="1:6" x14ac:dyDescent="0.2">
      <c r="A276" s="257">
        <v>321</v>
      </c>
      <c r="B276" s="257" t="s">
        <v>40</v>
      </c>
      <c r="C276" s="317" t="s">
        <v>202</v>
      </c>
      <c r="D276" s="317"/>
      <c r="E276" s="258">
        <f>E277+E278</f>
        <v>780.62</v>
      </c>
      <c r="F276" s="355"/>
    </row>
    <row r="277" spans="1:6" x14ac:dyDescent="0.2">
      <c r="A277" s="254">
        <v>3211</v>
      </c>
      <c r="B277" s="254" t="s">
        <v>61</v>
      </c>
      <c r="C277" s="318"/>
      <c r="D277" s="318"/>
      <c r="E277" s="259">
        <v>644</v>
      </c>
      <c r="F277" s="355"/>
    </row>
    <row r="278" spans="1:6" x14ac:dyDescent="0.2">
      <c r="A278" s="254">
        <v>3212</v>
      </c>
      <c r="B278" s="254" t="s">
        <v>244</v>
      </c>
      <c r="C278" s="318"/>
      <c r="D278" s="318"/>
      <c r="E278" s="259">
        <v>136.62</v>
      </c>
      <c r="F278" s="355"/>
    </row>
    <row r="279" spans="1:6" x14ac:dyDescent="0.2">
      <c r="A279" s="257">
        <v>322</v>
      </c>
      <c r="B279" s="257" t="s">
        <v>222</v>
      </c>
      <c r="C279" s="318"/>
      <c r="D279" s="318"/>
      <c r="E279" s="282">
        <v>90</v>
      </c>
      <c r="F279" s="355"/>
    </row>
    <row r="280" spans="1:6" x14ac:dyDescent="0.2">
      <c r="A280" s="254">
        <v>3221</v>
      </c>
      <c r="B280" s="254" t="s">
        <v>223</v>
      </c>
      <c r="C280" s="318"/>
      <c r="D280" s="318"/>
      <c r="E280" s="259">
        <v>90</v>
      </c>
      <c r="F280" s="355"/>
    </row>
    <row r="281" spans="1:6" x14ac:dyDescent="0.2">
      <c r="A281" s="257">
        <v>323</v>
      </c>
      <c r="B281" s="257" t="s">
        <v>35</v>
      </c>
      <c r="C281" s="318"/>
      <c r="D281" s="318"/>
      <c r="E281" s="282">
        <v>190</v>
      </c>
      <c r="F281" s="355"/>
    </row>
    <row r="282" spans="1:6" x14ac:dyDescent="0.2">
      <c r="A282" s="277">
        <v>3231</v>
      </c>
      <c r="B282" s="254" t="s">
        <v>71</v>
      </c>
      <c r="C282" s="318"/>
      <c r="D282" s="318"/>
      <c r="E282" s="278">
        <v>40</v>
      </c>
      <c r="F282" s="355"/>
    </row>
    <row r="283" spans="1:6" x14ac:dyDescent="0.2">
      <c r="A283" s="254">
        <v>3236</v>
      </c>
      <c r="B283" s="254" t="s">
        <v>226</v>
      </c>
      <c r="C283" s="318"/>
      <c r="D283" s="318"/>
      <c r="E283" s="259">
        <v>150</v>
      </c>
      <c r="F283" s="355"/>
    </row>
    <row r="284" spans="1:6" x14ac:dyDescent="0.2">
      <c r="A284" s="484" t="s">
        <v>247</v>
      </c>
      <c r="B284" s="485"/>
      <c r="C284" s="256">
        <f>C285</f>
        <v>530</v>
      </c>
      <c r="D284" s="256">
        <f>D285</f>
        <v>530</v>
      </c>
      <c r="E284" s="256">
        <f>E285</f>
        <v>437.91</v>
      </c>
      <c r="F284" s="355">
        <f t="shared" si="32"/>
        <v>82.624528301886798</v>
      </c>
    </row>
    <row r="285" spans="1:6" x14ac:dyDescent="0.2">
      <c r="A285" s="324">
        <v>3</v>
      </c>
      <c r="B285" s="257" t="s">
        <v>23</v>
      </c>
      <c r="C285" s="272">
        <f>C286</f>
        <v>530</v>
      </c>
      <c r="D285" s="272">
        <f>D286</f>
        <v>530</v>
      </c>
      <c r="E285" s="272">
        <v>437.91</v>
      </c>
      <c r="F285" s="355">
        <f t="shared" si="32"/>
        <v>82.624528301886798</v>
      </c>
    </row>
    <row r="286" spans="1:6" x14ac:dyDescent="0.2">
      <c r="A286" s="280">
        <v>32</v>
      </c>
      <c r="B286" s="257" t="s">
        <v>9</v>
      </c>
      <c r="C286" s="272">
        <v>530</v>
      </c>
      <c r="D286" s="272">
        <v>530</v>
      </c>
      <c r="E286" s="272">
        <v>437.91</v>
      </c>
      <c r="F286" s="355">
        <f t="shared" si="32"/>
        <v>82.624528301886798</v>
      </c>
    </row>
    <row r="287" spans="1:6" x14ac:dyDescent="0.2">
      <c r="A287" s="280">
        <v>323</v>
      </c>
      <c r="B287" s="257" t="s">
        <v>35</v>
      </c>
      <c r="C287" s="326"/>
      <c r="D287" s="326"/>
      <c r="E287" s="271">
        <v>0</v>
      </c>
      <c r="F287" s="355"/>
    </row>
    <row r="288" spans="1:6" x14ac:dyDescent="0.2">
      <c r="A288" s="254">
        <v>3237</v>
      </c>
      <c r="B288" s="254" t="s">
        <v>227</v>
      </c>
      <c r="C288" s="326"/>
      <c r="D288" s="326"/>
      <c r="E288" s="271">
        <v>0</v>
      </c>
      <c r="F288" s="355"/>
    </row>
    <row r="289" spans="1:6" ht="27.75" customHeight="1" x14ac:dyDescent="0.2">
      <c r="A289" s="495" t="s">
        <v>327</v>
      </c>
      <c r="B289" s="496"/>
      <c r="C289" s="402">
        <v>0</v>
      </c>
      <c r="D289" s="402">
        <f>D290</f>
        <v>6537.5</v>
      </c>
      <c r="E289" s="402">
        <v>6537.5</v>
      </c>
      <c r="F289" s="355">
        <f t="shared" si="32"/>
        <v>100</v>
      </c>
    </row>
    <row r="290" spans="1:6" x14ac:dyDescent="0.2">
      <c r="A290" s="378">
        <v>4</v>
      </c>
      <c r="B290" s="287" t="s">
        <v>13</v>
      </c>
      <c r="C290" s="400">
        <v>0</v>
      </c>
      <c r="D290" s="400">
        <f>D291</f>
        <v>6537.5</v>
      </c>
      <c r="E290" s="401">
        <v>6537.5</v>
      </c>
      <c r="F290" s="355">
        <f t="shared" si="32"/>
        <v>100</v>
      </c>
    </row>
    <row r="291" spans="1:6" ht="24" x14ac:dyDescent="0.2">
      <c r="A291" s="378">
        <v>42</v>
      </c>
      <c r="B291" s="379" t="s">
        <v>14</v>
      </c>
      <c r="C291" s="400">
        <v>0</v>
      </c>
      <c r="D291" s="400">
        <v>6537.5</v>
      </c>
      <c r="E291" s="401">
        <v>6537.5</v>
      </c>
      <c r="F291" s="355">
        <f t="shared" si="32"/>
        <v>100</v>
      </c>
    </row>
    <row r="292" spans="1:6" x14ac:dyDescent="0.2">
      <c r="A292" s="263">
        <v>421</v>
      </c>
      <c r="B292" s="288" t="s">
        <v>335</v>
      </c>
      <c r="C292" s="326"/>
      <c r="D292" s="326"/>
      <c r="E292" s="271">
        <v>6537.5</v>
      </c>
      <c r="F292" s="355"/>
    </row>
    <row r="293" spans="1:6" x14ac:dyDescent="0.2">
      <c r="A293" s="265">
        <v>4212</v>
      </c>
      <c r="B293" s="266" t="s">
        <v>336</v>
      </c>
      <c r="C293" s="326"/>
      <c r="D293" s="326"/>
      <c r="E293" s="271">
        <v>6537.5</v>
      </c>
      <c r="F293" s="355"/>
    </row>
    <row r="294" spans="1:6" ht="24" customHeight="1" x14ac:dyDescent="0.2">
      <c r="A294" s="491" t="s">
        <v>248</v>
      </c>
      <c r="B294" s="492"/>
      <c r="C294" s="256">
        <f>C295</f>
        <v>8000</v>
      </c>
      <c r="D294" s="256">
        <f t="shared" ref="D294:E294" si="35">D295</f>
        <v>8000</v>
      </c>
      <c r="E294" s="256">
        <f t="shared" si="35"/>
        <v>5512.59</v>
      </c>
      <c r="F294" s="355">
        <f t="shared" si="32"/>
        <v>68.907375000000002</v>
      </c>
    </row>
    <row r="295" spans="1:6" x14ac:dyDescent="0.2">
      <c r="A295" s="257">
        <v>3</v>
      </c>
      <c r="B295" s="257" t="s">
        <v>23</v>
      </c>
      <c r="C295" s="272">
        <f xml:space="preserve"> C296</f>
        <v>8000</v>
      </c>
      <c r="D295" s="272">
        <f t="shared" ref="D295:E295" si="36" xml:space="preserve"> D296</f>
        <v>8000</v>
      </c>
      <c r="E295" s="272">
        <f t="shared" si="36"/>
        <v>5512.59</v>
      </c>
      <c r="F295" s="355">
        <f t="shared" si="32"/>
        <v>68.907375000000002</v>
      </c>
    </row>
    <row r="296" spans="1:6" x14ac:dyDescent="0.2">
      <c r="A296" s="257">
        <v>32</v>
      </c>
      <c r="B296" s="257" t="s">
        <v>9</v>
      </c>
      <c r="C296" s="272">
        <v>8000</v>
      </c>
      <c r="D296" s="272">
        <v>8000</v>
      </c>
      <c r="E296" s="272">
        <f>E297</f>
        <v>5512.59</v>
      </c>
      <c r="F296" s="355">
        <f t="shared" si="32"/>
        <v>68.907375000000002</v>
      </c>
    </row>
    <row r="297" spans="1:6" x14ac:dyDescent="0.2">
      <c r="A297" s="257">
        <v>323</v>
      </c>
      <c r="B297" s="257" t="s">
        <v>35</v>
      </c>
      <c r="C297" s="325"/>
      <c r="D297" s="325"/>
      <c r="E297" s="272">
        <f>E298+E299</f>
        <v>5512.59</v>
      </c>
      <c r="F297" s="355"/>
    </row>
    <row r="298" spans="1:6" x14ac:dyDescent="0.2">
      <c r="A298" s="254">
        <v>3232</v>
      </c>
      <c r="B298" s="254" t="s">
        <v>225</v>
      </c>
      <c r="C298" s="326"/>
      <c r="D298" s="326"/>
      <c r="E298" s="271">
        <v>4557.3900000000003</v>
      </c>
      <c r="F298" s="355"/>
    </row>
    <row r="299" spans="1:6" x14ac:dyDescent="0.2">
      <c r="A299" s="254">
        <v>3237</v>
      </c>
      <c r="B299" s="254" t="s">
        <v>227</v>
      </c>
      <c r="C299" s="326"/>
      <c r="D299" s="326"/>
      <c r="E299" s="271">
        <v>955.2</v>
      </c>
      <c r="F299" s="355"/>
    </row>
    <row r="300" spans="1:6" ht="12.75" customHeight="1" x14ac:dyDescent="0.2">
      <c r="A300" s="484" t="s">
        <v>328</v>
      </c>
      <c r="B300" s="485"/>
      <c r="C300" s="256">
        <f>C302+C314+C327</f>
        <v>11244.249999999998</v>
      </c>
      <c r="D300" s="256">
        <f>D302+D314+D327</f>
        <v>11244.249999999998</v>
      </c>
      <c r="E300" s="256">
        <f>E303+E310</f>
        <v>9074.98</v>
      </c>
      <c r="F300" s="355">
        <f t="shared" ref="F300:F362" si="37">E300/D300*100</f>
        <v>80.707739511305789</v>
      </c>
    </row>
    <row r="301" spans="1:6" x14ac:dyDescent="0.2">
      <c r="A301" s="482" t="s">
        <v>329</v>
      </c>
      <c r="B301" s="483"/>
      <c r="C301" s="256">
        <f>C302</f>
        <v>9074.98</v>
      </c>
      <c r="D301" s="256">
        <f>D302</f>
        <v>9074.98</v>
      </c>
      <c r="E301" s="256">
        <f t="shared" ref="E301" si="38">E302</f>
        <v>9074.98</v>
      </c>
      <c r="F301" s="355">
        <f t="shared" si="37"/>
        <v>100</v>
      </c>
    </row>
    <row r="302" spans="1:6" x14ac:dyDescent="0.2">
      <c r="A302" s="253">
        <v>3</v>
      </c>
      <c r="B302" s="253" t="s">
        <v>23</v>
      </c>
      <c r="C302" s="272">
        <f>C303+C310</f>
        <v>9074.98</v>
      </c>
      <c r="D302" s="272">
        <f>D303+D310</f>
        <v>9074.98</v>
      </c>
      <c r="E302" s="272">
        <f xml:space="preserve"> E303+E310</f>
        <v>9074.98</v>
      </c>
      <c r="F302" s="355">
        <f t="shared" si="37"/>
        <v>100</v>
      </c>
    </row>
    <row r="303" spans="1:6" x14ac:dyDescent="0.2">
      <c r="A303" s="253">
        <v>31</v>
      </c>
      <c r="B303" s="253" t="s">
        <v>8</v>
      </c>
      <c r="C303" s="272">
        <v>8282.33</v>
      </c>
      <c r="D303" s="272">
        <v>8282.33</v>
      </c>
      <c r="E303" s="272">
        <f>E304+E308+E306</f>
        <v>8282.33</v>
      </c>
      <c r="F303" s="355">
        <f t="shared" si="37"/>
        <v>100</v>
      </c>
    </row>
    <row r="304" spans="1:6" x14ac:dyDescent="0.2">
      <c r="A304" s="253">
        <v>311</v>
      </c>
      <c r="B304" s="253" t="s">
        <v>37</v>
      </c>
      <c r="C304" s="403"/>
      <c r="D304" s="403"/>
      <c r="E304" s="272">
        <f t="shared" ref="E304" si="39">E305</f>
        <v>6693.6</v>
      </c>
      <c r="F304" s="355"/>
    </row>
    <row r="305" spans="1:6" x14ac:dyDescent="0.2">
      <c r="A305" s="265">
        <v>3111</v>
      </c>
      <c r="B305" s="265" t="s">
        <v>57</v>
      </c>
      <c r="C305" s="404"/>
      <c r="D305" s="404"/>
      <c r="E305" s="271">
        <v>6693.6</v>
      </c>
      <c r="F305" s="355"/>
    </row>
    <row r="306" spans="1:6" x14ac:dyDescent="0.2">
      <c r="A306" s="257">
        <v>312</v>
      </c>
      <c r="B306" s="257" t="s">
        <v>216</v>
      </c>
      <c r="C306" s="403"/>
      <c r="D306" s="403"/>
      <c r="E306" s="272">
        <f t="shared" ref="E306" si="40">E307</f>
        <v>484.25</v>
      </c>
      <c r="F306" s="355"/>
    </row>
    <row r="307" spans="1:6" x14ac:dyDescent="0.2">
      <c r="A307" s="254">
        <v>3121</v>
      </c>
      <c r="B307" s="254" t="s">
        <v>216</v>
      </c>
      <c r="C307" s="404"/>
      <c r="D307" s="404"/>
      <c r="E307" s="271">
        <v>484.25</v>
      </c>
      <c r="F307" s="355"/>
    </row>
    <row r="308" spans="1:6" x14ac:dyDescent="0.2">
      <c r="A308" s="257">
        <v>313</v>
      </c>
      <c r="B308" s="257" t="s">
        <v>38</v>
      </c>
      <c r="C308" s="403"/>
      <c r="D308" s="403"/>
      <c r="E308" s="272">
        <f t="shared" ref="E308" si="41">E309</f>
        <v>1104.48</v>
      </c>
      <c r="F308" s="355"/>
    </row>
    <row r="309" spans="1:6" x14ac:dyDescent="0.2">
      <c r="A309" s="254">
        <v>3132</v>
      </c>
      <c r="B309" s="254" t="s">
        <v>240</v>
      </c>
      <c r="C309" s="404"/>
      <c r="D309" s="404"/>
      <c r="E309" s="271">
        <v>1104.48</v>
      </c>
      <c r="F309" s="355"/>
    </row>
    <row r="310" spans="1:6" x14ac:dyDescent="0.2">
      <c r="A310" s="257">
        <v>32</v>
      </c>
      <c r="B310" s="257" t="s">
        <v>9</v>
      </c>
      <c r="C310" s="272">
        <v>792.65</v>
      </c>
      <c r="D310" s="272">
        <v>792.65</v>
      </c>
      <c r="E310" s="272">
        <f t="shared" ref="E310" si="42">E311</f>
        <v>792.65</v>
      </c>
      <c r="F310" s="355">
        <f t="shared" si="37"/>
        <v>100</v>
      </c>
    </row>
    <row r="311" spans="1:6" x14ac:dyDescent="0.2">
      <c r="A311" s="257">
        <v>321</v>
      </c>
      <c r="B311" s="257" t="s">
        <v>40</v>
      </c>
      <c r="C311" s="403"/>
      <c r="D311" s="403"/>
      <c r="E311" s="272">
        <f t="shared" ref="E311" si="43">E312+E313</f>
        <v>792.65</v>
      </c>
      <c r="F311" s="355"/>
    </row>
    <row r="312" spans="1:6" ht="12.75" customHeight="1" x14ac:dyDescent="0.2">
      <c r="A312" s="254">
        <v>3211</v>
      </c>
      <c r="B312" s="254" t="s">
        <v>61</v>
      </c>
      <c r="C312" s="404"/>
      <c r="D312" s="404"/>
      <c r="E312" s="271">
        <v>0</v>
      </c>
      <c r="F312" s="355"/>
    </row>
    <row r="313" spans="1:6" x14ac:dyDescent="0.2">
      <c r="A313" s="254">
        <v>3212</v>
      </c>
      <c r="B313" s="254" t="s">
        <v>244</v>
      </c>
      <c r="C313" s="404"/>
      <c r="D313" s="404"/>
      <c r="E313" s="271">
        <v>792.65</v>
      </c>
      <c r="F313" s="355"/>
    </row>
    <row r="314" spans="1:6" ht="12.75" customHeight="1" x14ac:dyDescent="0.2">
      <c r="A314" s="482" t="s">
        <v>330</v>
      </c>
      <c r="B314" s="483"/>
      <c r="C314" s="321">
        <f>C315</f>
        <v>1601.4699999999998</v>
      </c>
      <c r="D314" s="321">
        <f>D315</f>
        <v>1601.4699999999998</v>
      </c>
      <c r="E314" s="321">
        <f>E315</f>
        <v>1601.4700000000003</v>
      </c>
      <c r="F314" s="355">
        <f t="shared" si="37"/>
        <v>100.00000000000003</v>
      </c>
    </row>
    <row r="315" spans="1:6" x14ac:dyDescent="0.2">
      <c r="A315" s="253">
        <v>3</v>
      </c>
      <c r="B315" s="253" t="s">
        <v>23</v>
      </c>
      <c r="C315" s="272">
        <f>C316+C323</f>
        <v>1601.4699999999998</v>
      </c>
      <c r="D315" s="272">
        <f>D316+D323</f>
        <v>1601.4699999999998</v>
      </c>
      <c r="E315" s="272">
        <f xml:space="preserve"> E316+E323</f>
        <v>1601.4700000000003</v>
      </c>
      <c r="F315" s="355">
        <f t="shared" si="37"/>
        <v>100.00000000000003</v>
      </c>
    </row>
    <row r="316" spans="1:6" x14ac:dyDescent="0.2">
      <c r="A316" s="253">
        <v>31</v>
      </c>
      <c r="B316" s="253" t="s">
        <v>8</v>
      </c>
      <c r="C316" s="272">
        <v>1461.59</v>
      </c>
      <c r="D316" s="272">
        <v>1461.59</v>
      </c>
      <c r="E316" s="272">
        <f>E317+E321+E319</f>
        <v>1461.5900000000001</v>
      </c>
      <c r="F316" s="355">
        <f t="shared" si="37"/>
        <v>100.00000000000003</v>
      </c>
    </row>
    <row r="317" spans="1:6" x14ac:dyDescent="0.2">
      <c r="A317" s="253">
        <v>311</v>
      </c>
      <c r="B317" s="253" t="s">
        <v>37</v>
      </c>
      <c r="C317" s="403"/>
      <c r="D317" s="403"/>
      <c r="E317" s="272">
        <f t="shared" ref="E317" si="44">E318</f>
        <v>1181.22</v>
      </c>
      <c r="F317" s="355"/>
    </row>
    <row r="318" spans="1:6" x14ac:dyDescent="0.2">
      <c r="A318" s="265">
        <v>3111</v>
      </c>
      <c r="B318" s="265" t="s">
        <v>57</v>
      </c>
      <c r="C318" s="404"/>
      <c r="D318" s="404"/>
      <c r="E318" s="271">
        <v>1181.22</v>
      </c>
      <c r="F318" s="355"/>
    </row>
    <row r="319" spans="1:6" x14ac:dyDescent="0.2">
      <c r="A319" s="257">
        <v>312</v>
      </c>
      <c r="B319" s="257" t="s">
        <v>216</v>
      </c>
      <c r="C319" s="403"/>
      <c r="D319" s="403"/>
      <c r="E319" s="272">
        <f t="shared" ref="E319" si="45">E320</f>
        <v>85.45</v>
      </c>
      <c r="F319" s="355"/>
    </row>
    <row r="320" spans="1:6" x14ac:dyDescent="0.2">
      <c r="A320" s="254">
        <v>3121</v>
      </c>
      <c r="B320" s="254" t="s">
        <v>216</v>
      </c>
      <c r="C320" s="404"/>
      <c r="D320" s="404"/>
      <c r="E320" s="271">
        <v>85.45</v>
      </c>
      <c r="F320" s="355"/>
    </row>
    <row r="321" spans="1:6" x14ac:dyDescent="0.2">
      <c r="A321" s="257">
        <v>313</v>
      </c>
      <c r="B321" s="257" t="s">
        <v>38</v>
      </c>
      <c r="C321" s="403"/>
      <c r="D321" s="403"/>
      <c r="E321" s="272">
        <f t="shared" ref="E321" si="46">E322</f>
        <v>194.92</v>
      </c>
      <c r="F321" s="355"/>
    </row>
    <row r="322" spans="1:6" x14ac:dyDescent="0.2">
      <c r="A322" s="254">
        <v>3132</v>
      </c>
      <c r="B322" s="254" t="s">
        <v>240</v>
      </c>
      <c r="C322" s="405"/>
      <c r="D322" s="405"/>
      <c r="E322" s="271">
        <v>194.92</v>
      </c>
      <c r="F322" s="355"/>
    </row>
    <row r="323" spans="1:6" x14ac:dyDescent="0.2">
      <c r="A323" s="257">
        <v>32</v>
      </c>
      <c r="B323" s="257" t="s">
        <v>9</v>
      </c>
      <c r="C323" s="272">
        <v>139.88</v>
      </c>
      <c r="D323" s="272">
        <v>139.88</v>
      </c>
      <c r="E323" s="272">
        <f t="shared" ref="E323" si="47">E324</f>
        <v>139.88</v>
      </c>
      <c r="F323" s="355">
        <f t="shared" si="37"/>
        <v>100</v>
      </c>
    </row>
    <row r="324" spans="1:6" x14ac:dyDescent="0.2">
      <c r="A324" s="257">
        <v>321</v>
      </c>
      <c r="B324" s="257" t="s">
        <v>40</v>
      </c>
      <c r="C324" s="403"/>
      <c r="D324" s="403"/>
      <c r="E324" s="272">
        <f t="shared" ref="E324" si="48">E325+E326</f>
        <v>139.88</v>
      </c>
      <c r="F324" s="355"/>
    </row>
    <row r="325" spans="1:6" x14ac:dyDescent="0.2">
      <c r="A325" s="254">
        <v>3211</v>
      </c>
      <c r="B325" s="254" t="s">
        <v>61</v>
      </c>
      <c r="C325" s="404"/>
      <c r="D325" s="404"/>
      <c r="E325" s="271">
        <v>0</v>
      </c>
      <c r="F325" s="355"/>
    </row>
    <row r="326" spans="1:6" x14ac:dyDescent="0.2">
      <c r="A326" s="254">
        <v>3212</v>
      </c>
      <c r="B326" s="254" t="s">
        <v>244</v>
      </c>
      <c r="C326" s="404"/>
      <c r="D326" s="404"/>
      <c r="E326" s="271">
        <v>139.88</v>
      </c>
      <c r="F326" s="355"/>
    </row>
    <row r="327" spans="1:6" x14ac:dyDescent="0.2">
      <c r="A327" s="482" t="s">
        <v>331</v>
      </c>
      <c r="B327" s="483"/>
      <c r="C327" s="321">
        <f>C328</f>
        <v>567.80000000000007</v>
      </c>
      <c r="D327" s="321">
        <f>D328</f>
        <v>567.80000000000007</v>
      </c>
      <c r="E327" s="321">
        <f>E328</f>
        <v>567.79999999999995</v>
      </c>
      <c r="F327" s="355">
        <f t="shared" si="37"/>
        <v>99.999999999999972</v>
      </c>
    </row>
    <row r="328" spans="1:6" x14ac:dyDescent="0.2">
      <c r="A328" s="253">
        <v>3</v>
      </c>
      <c r="B328" s="253" t="s">
        <v>23</v>
      </c>
      <c r="C328" s="272">
        <f>C329+C336</f>
        <v>567.80000000000007</v>
      </c>
      <c r="D328" s="272">
        <f>D329+D336</f>
        <v>567.80000000000007</v>
      </c>
      <c r="E328" s="272">
        <f xml:space="preserve"> E329+E336</f>
        <v>567.79999999999995</v>
      </c>
      <c r="F328" s="355">
        <f t="shared" si="37"/>
        <v>99.999999999999972</v>
      </c>
    </row>
    <row r="329" spans="1:6" x14ac:dyDescent="0.2">
      <c r="A329" s="253">
        <v>31</v>
      </c>
      <c r="B329" s="253" t="s">
        <v>8</v>
      </c>
      <c r="C329" s="272">
        <v>518.20000000000005</v>
      </c>
      <c r="D329" s="272">
        <v>518.20000000000005</v>
      </c>
      <c r="E329" s="272">
        <f>E330+E334+E332</f>
        <v>518.19999999999993</v>
      </c>
      <c r="F329" s="355">
        <f t="shared" si="37"/>
        <v>99.999999999999972</v>
      </c>
    </row>
    <row r="330" spans="1:6" x14ac:dyDescent="0.2">
      <c r="A330" s="253">
        <v>311</v>
      </c>
      <c r="B330" s="253" t="s">
        <v>37</v>
      </c>
      <c r="C330" s="406"/>
      <c r="D330" s="406" t="s">
        <v>202</v>
      </c>
      <c r="E330" s="272">
        <f t="shared" ref="E330" si="49">E331</f>
        <v>418.81</v>
      </c>
      <c r="F330" s="355"/>
    </row>
    <row r="331" spans="1:6" x14ac:dyDescent="0.2">
      <c r="A331" s="265">
        <v>3111</v>
      </c>
      <c r="B331" s="265" t="s">
        <v>57</v>
      </c>
      <c r="C331" s="405"/>
      <c r="D331" s="405"/>
      <c r="E331" s="271">
        <v>418.81</v>
      </c>
      <c r="F331" s="355"/>
    </row>
    <row r="332" spans="1:6" x14ac:dyDescent="0.2">
      <c r="A332" s="257">
        <v>312</v>
      </c>
      <c r="B332" s="257" t="s">
        <v>216</v>
      </c>
      <c r="C332" s="406"/>
      <c r="D332" s="406"/>
      <c r="E332" s="272">
        <f t="shared" ref="E332" si="50">E333</f>
        <v>30.3</v>
      </c>
      <c r="F332" s="355"/>
    </row>
    <row r="333" spans="1:6" x14ac:dyDescent="0.2">
      <c r="A333" s="254">
        <v>3121</v>
      </c>
      <c r="B333" s="254" t="s">
        <v>216</v>
      </c>
      <c r="C333" s="405"/>
      <c r="D333" s="405"/>
      <c r="E333" s="271">
        <v>30.3</v>
      </c>
      <c r="F333" s="355"/>
    </row>
    <row r="334" spans="1:6" x14ac:dyDescent="0.2">
      <c r="A334" s="257">
        <v>313</v>
      </c>
      <c r="B334" s="257" t="s">
        <v>38</v>
      </c>
      <c r="C334" s="406"/>
      <c r="D334" s="406"/>
      <c r="E334" s="272">
        <f t="shared" ref="E334" si="51">E335</f>
        <v>69.09</v>
      </c>
      <c r="F334" s="355"/>
    </row>
    <row r="335" spans="1:6" x14ac:dyDescent="0.2">
      <c r="A335" s="254">
        <v>3132</v>
      </c>
      <c r="B335" s="254" t="s">
        <v>240</v>
      </c>
      <c r="C335" s="405"/>
      <c r="D335" s="405"/>
      <c r="E335" s="271">
        <v>69.09</v>
      </c>
      <c r="F335" s="355"/>
    </row>
    <row r="336" spans="1:6" x14ac:dyDescent="0.2">
      <c r="A336" s="257">
        <v>32</v>
      </c>
      <c r="B336" s="257" t="s">
        <v>9</v>
      </c>
      <c r="C336" s="272">
        <v>49.6</v>
      </c>
      <c r="D336" s="272">
        <v>49.6</v>
      </c>
      <c r="E336" s="272">
        <f t="shared" ref="E336" si="52">E337</f>
        <v>49.6</v>
      </c>
      <c r="F336" s="355">
        <f t="shared" si="37"/>
        <v>100</v>
      </c>
    </row>
    <row r="337" spans="1:6" x14ac:dyDescent="0.2">
      <c r="A337" s="257">
        <v>321</v>
      </c>
      <c r="B337" s="257" t="s">
        <v>40</v>
      </c>
      <c r="C337" s="406"/>
      <c r="D337" s="406"/>
      <c r="E337" s="272">
        <f t="shared" ref="E337" si="53">E338+E339</f>
        <v>49.6</v>
      </c>
      <c r="F337" s="355"/>
    </row>
    <row r="338" spans="1:6" x14ac:dyDescent="0.2">
      <c r="A338" s="254">
        <v>3211</v>
      </c>
      <c r="B338" s="254" t="s">
        <v>61</v>
      </c>
      <c r="C338" s="405"/>
      <c r="D338" s="405"/>
      <c r="E338" s="271">
        <v>0</v>
      </c>
      <c r="F338" s="355"/>
    </row>
    <row r="339" spans="1:6" x14ac:dyDescent="0.2">
      <c r="A339" s="254">
        <v>3212</v>
      </c>
      <c r="B339" s="254" t="s">
        <v>244</v>
      </c>
      <c r="C339" s="405"/>
      <c r="D339" s="405"/>
      <c r="E339" s="271">
        <v>49.6</v>
      </c>
      <c r="F339" s="355"/>
    </row>
    <row r="340" spans="1:6" x14ac:dyDescent="0.2">
      <c r="A340" s="481" t="s">
        <v>332</v>
      </c>
      <c r="B340" s="481"/>
      <c r="C340" s="256">
        <f t="shared" ref="C340:E340" si="54">C342</f>
        <v>3515.58</v>
      </c>
      <c r="D340" s="256">
        <f t="shared" si="54"/>
        <v>3515.58</v>
      </c>
      <c r="E340" s="256">
        <f t="shared" si="54"/>
        <v>2593.0500000000002</v>
      </c>
      <c r="F340" s="355">
        <f t="shared" si="37"/>
        <v>73.758810779444644</v>
      </c>
    </row>
    <row r="341" spans="1:6" x14ac:dyDescent="0.2">
      <c r="A341" s="482" t="s">
        <v>329</v>
      </c>
      <c r="B341" s="483"/>
      <c r="C341" s="256">
        <f t="shared" ref="C341:E342" si="55">C342</f>
        <v>3515.58</v>
      </c>
      <c r="D341" s="256">
        <f t="shared" si="55"/>
        <v>3515.58</v>
      </c>
      <c r="E341" s="256">
        <f t="shared" si="55"/>
        <v>2593.0500000000002</v>
      </c>
      <c r="F341" s="355">
        <f t="shared" si="37"/>
        <v>73.758810779444644</v>
      </c>
    </row>
    <row r="342" spans="1:6" x14ac:dyDescent="0.2">
      <c r="A342" s="257">
        <v>3</v>
      </c>
      <c r="B342" s="257" t="s">
        <v>23</v>
      </c>
      <c r="C342" s="272">
        <f t="shared" si="55"/>
        <v>3515.58</v>
      </c>
      <c r="D342" s="272">
        <f t="shared" si="55"/>
        <v>3515.58</v>
      </c>
      <c r="E342" s="272">
        <f t="shared" si="55"/>
        <v>2593.0500000000002</v>
      </c>
      <c r="F342" s="355">
        <f t="shared" si="37"/>
        <v>73.758810779444644</v>
      </c>
    </row>
    <row r="343" spans="1:6" x14ac:dyDescent="0.2">
      <c r="A343" s="257">
        <v>32</v>
      </c>
      <c r="B343" s="257" t="s">
        <v>9</v>
      </c>
      <c r="C343" s="272">
        <v>3515.58</v>
      </c>
      <c r="D343" s="272">
        <v>3515.58</v>
      </c>
      <c r="E343" s="272">
        <f>E344</f>
        <v>2593.0500000000002</v>
      </c>
      <c r="F343" s="355">
        <f t="shared" si="37"/>
        <v>73.758810779444644</v>
      </c>
    </row>
    <row r="344" spans="1:6" x14ac:dyDescent="0.2">
      <c r="A344" s="257">
        <v>322</v>
      </c>
      <c r="B344" s="257" t="s">
        <v>222</v>
      </c>
      <c r="C344" s="406"/>
      <c r="D344" s="406"/>
      <c r="E344" s="272">
        <f>E345</f>
        <v>2593.0500000000002</v>
      </c>
      <c r="F344" s="355"/>
    </row>
    <row r="345" spans="1:6" x14ac:dyDescent="0.2">
      <c r="A345" s="277">
        <v>3222</v>
      </c>
      <c r="B345" s="254" t="s">
        <v>238</v>
      </c>
      <c r="C345" s="407"/>
      <c r="D345" s="407"/>
      <c r="E345" s="272">
        <v>2593.0500000000002</v>
      </c>
      <c r="F345" s="355"/>
    </row>
    <row r="346" spans="1:6" x14ac:dyDescent="0.2">
      <c r="A346" s="484" t="s">
        <v>333</v>
      </c>
      <c r="B346" s="485"/>
      <c r="C346" s="256">
        <f>C348+C360+C373</f>
        <v>7071.21</v>
      </c>
      <c r="D346" s="256">
        <f>D348+D360+D373</f>
        <v>9245.7099999999991</v>
      </c>
      <c r="E346" s="256">
        <f>E349+E356</f>
        <v>7016.88</v>
      </c>
      <c r="F346" s="355">
        <f t="shared" si="37"/>
        <v>75.893360271953156</v>
      </c>
    </row>
    <row r="347" spans="1:6" x14ac:dyDescent="0.2">
      <c r="A347" s="482" t="s">
        <v>329</v>
      </c>
      <c r="B347" s="483"/>
      <c r="C347" s="256">
        <f>C348</f>
        <v>5366.59</v>
      </c>
      <c r="D347" s="256">
        <f>D348</f>
        <v>7016.88</v>
      </c>
      <c r="E347" s="321">
        <f>E348</f>
        <v>7016.88</v>
      </c>
      <c r="F347" s="355">
        <f t="shared" si="37"/>
        <v>100</v>
      </c>
    </row>
    <row r="348" spans="1:6" x14ac:dyDescent="0.2">
      <c r="A348" s="253">
        <v>3</v>
      </c>
      <c r="B348" s="253" t="s">
        <v>23</v>
      </c>
      <c r="C348" s="272">
        <f>C349+C356</f>
        <v>5366.59</v>
      </c>
      <c r="D348" s="272">
        <f>D349+D356</f>
        <v>7016.88</v>
      </c>
      <c r="E348" s="272">
        <f xml:space="preserve"> E349+E356</f>
        <v>7016.88</v>
      </c>
      <c r="F348" s="355">
        <f t="shared" si="37"/>
        <v>100</v>
      </c>
    </row>
    <row r="349" spans="1:6" x14ac:dyDescent="0.2">
      <c r="A349" s="253">
        <v>31</v>
      </c>
      <c r="B349" s="253" t="s">
        <v>8</v>
      </c>
      <c r="C349" s="272">
        <v>4974.22</v>
      </c>
      <c r="D349" s="272">
        <v>6669.42</v>
      </c>
      <c r="E349" s="272">
        <f>E350+E354+E352</f>
        <v>6669.42</v>
      </c>
      <c r="F349" s="355">
        <f t="shared" si="37"/>
        <v>100</v>
      </c>
    </row>
    <row r="350" spans="1:6" x14ac:dyDescent="0.2">
      <c r="A350" s="253">
        <v>311</v>
      </c>
      <c r="B350" s="253" t="s">
        <v>37</v>
      </c>
      <c r="C350" s="403"/>
      <c r="D350" s="403"/>
      <c r="E350" s="272">
        <f t="shared" ref="E350" si="56">E351</f>
        <v>4943.09</v>
      </c>
      <c r="F350" s="355" t="s">
        <v>202</v>
      </c>
    </row>
    <row r="351" spans="1:6" x14ac:dyDescent="0.2">
      <c r="A351" s="265">
        <v>3111</v>
      </c>
      <c r="B351" s="265" t="s">
        <v>57</v>
      </c>
      <c r="C351" s="404"/>
      <c r="D351" s="404"/>
      <c r="E351" s="271">
        <v>4943.09</v>
      </c>
      <c r="F351" s="355"/>
    </row>
    <row r="352" spans="1:6" x14ac:dyDescent="0.2">
      <c r="A352" s="257">
        <v>312</v>
      </c>
      <c r="B352" s="257" t="s">
        <v>216</v>
      </c>
      <c r="C352" s="403"/>
      <c r="D352" s="403"/>
      <c r="E352" s="272">
        <f t="shared" ref="E352" si="57">E353</f>
        <v>910.72</v>
      </c>
      <c r="F352" s="355"/>
    </row>
    <row r="353" spans="1:6" x14ac:dyDescent="0.2">
      <c r="A353" s="254">
        <v>3121</v>
      </c>
      <c r="B353" s="254" t="s">
        <v>216</v>
      </c>
      <c r="C353" s="404"/>
      <c r="D353" s="404"/>
      <c r="E353" s="271">
        <v>910.72</v>
      </c>
      <c r="F353" s="355"/>
    </row>
    <row r="354" spans="1:6" x14ac:dyDescent="0.2">
      <c r="A354" s="257">
        <v>313</v>
      </c>
      <c r="B354" s="257" t="s">
        <v>38</v>
      </c>
      <c r="C354" s="403"/>
      <c r="D354" s="403"/>
      <c r="E354" s="272">
        <f t="shared" ref="E354" si="58">E355</f>
        <v>815.61</v>
      </c>
      <c r="F354" s="355"/>
    </row>
    <row r="355" spans="1:6" x14ac:dyDescent="0.2">
      <c r="A355" s="254">
        <v>3132</v>
      </c>
      <c r="B355" s="254" t="s">
        <v>240</v>
      </c>
      <c r="C355" s="404"/>
      <c r="D355" s="404"/>
      <c r="E355" s="271">
        <v>815.61</v>
      </c>
      <c r="F355" s="355"/>
    </row>
    <row r="356" spans="1:6" x14ac:dyDescent="0.2">
      <c r="A356" s="257">
        <v>32</v>
      </c>
      <c r="B356" s="257" t="s">
        <v>9</v>
      </c>
      <c r="C356" s="272">
        <v>392.37</v>
      </c>
      <c r="D356" s="272">
        <v>347.46</v>
      </c>
      <c r="E356" s="272">
        <f t="shared" ref="E356" si="59">E357</f>
        <v>347.46</v>
      </c>
      <c r="F356" s="355">
        <f t="shared" si="37"/>
        <v>100</v>
      </c>
    </row>
    <row r="357" spans="1:6" x14ac:dyDescent="0.2">
      <c r="A357" s="257">
        <v>321</v>
      </c>
      <c r="B357" s="257" t="s">
        <v>40</v>
      </c>
      <c r="C357" s="403"/>
      <c r="D357" s="403"/>
      <c r="E357" s="272">
        <f t="shared" ref="E357" si="60">E358+E359</f>
        <v>347.46</v>
      </c>
      <c r="F357" s="355" t="s">
        <v>202</v>
      </c>
    </row>
    <row r="358" spans="1:6" x14ac:dyDescent="0.2">
      <c r="A358" s="254">
        <v>3211</v>
      </c>
      <c r="B358" s="254" t="s">
        <v>61</v>
      </c>
      <c r="C358" s="404"/>
      <c r="D358" s="404"/>
      <c r="E358" s="271">
        <v>125.32</v>
      </c>
      <c r="F358" s="355" t="s">
        <v>202</v>
      </c>
    </row>
    <row r="359" spans="1:6" x14ac:dyDescent="0.2">
      <c r="A359" s="254">
        <v>3212</v>
      </c>
      <c r="B359" s="254" t="s">
        <v>244</v>
      </c>
      <c r="C359" s="404"/>
      <c r="D359" s="404"/>
      <c r="E359" s="271">
        <v>222.14</v>
      </c>
      <c r="F359" s="355" t="s">
        <v>202</v>
      </c>
    </row>
    <row r="360" spans="1:6" x14ac:dyDescent="0.2">
      <c r="A360" s="482" t="s">
        <v>330</v>
      </c>
      <c r="B360" s="483"/>
      <c r="C360" s="321">
        <f>C361</f>
        <v>947.04</v>
      </c>
      <c r="D360" s="321">
        <f>D361</f>
        <v>1238.27</v>
      </c>
      <c r="E360" s="321">
        <f>E361</f>
        <v>1238.27</v>
      </c>
      <c r="F360" s="355">
        <f t="shared" si="37"/>
        <v>100</v>
      </c>
    </row>
    <row r="361" spans="1:6" x14ac:dyDescent="0.2">
      <c r="A361" s="253">
        <v>3</v>
      </c>
      <c r="B361" s="253" t="s">
        <v>23</v>
      </c>
      <c r="C361" s="272">
        <f>C362+C369</f>
        <v>947.04</v>
      </c>
      <c r="D361" s="272">
        <f>D362+D369</f>
        <v>1238.27</v>
      </c>
      <c r="E361" s="272">
        <f xml:space="preserve"> E362+E369</f>
        <v>1238.27</v>
      </c>
      <c r="F361" s="355">
        <f t="shared" si="37"/>
        <v>100</v>
      </c>
    </row>
    <row r="362" spans="1:6" x14ac:dyDescent="0.2">
      <c r="A362" s="253">
        <v>31</v>
      </c>
      <c r="B362" s="253" t="s">
        <v>8</v>
      </c>
      <c r="C362" s="272">
        <v>877.8</v>
      </c>
      <c r="D362" s="272">
        <v>1176.96</v>
      </c>
      <c r="E362" s="272">
        <f>E363+E367+E365</f>
        <v>1176.96</v>
      </c>
      <c r="F362" s="355">
        <f t="shared" si="37"/>
        <v>100</v>
      </c>
    </row>
    <row r="363" spans="1:6" x14ac:dyDescent="0.2">
      <c r="A363" s="253">
        <v>311</v>
      </c>
      <c r="B363" s="253" t="s">
        <v>37</v>
      </c>
      <c r="C363" s="403"/>
      <c r="D363" s="403"/>
      <c r="E363" s="272">
        <f t="shared" ref="E363" si="61">E364</f>
        <v>872.31</v>
      </c>
      <c r="F363" s="355"/>
    </row>
    <row r="364" spans="1:6" x14ac:dyDescent="0.2">
      <c r="A364" s="265">
        <v>3111</v>
      </c>
      <c r="B364" s="265" t="s">
        <v>57</v>
      </c>
      <c r="C364" s="404"/>
      <c r="D364" s="404"/>
      <c r="E364" s="271">
        <v>872.31</v>
      </c>
      <c r="F364" s="355"/>
    </row>
    <row r="365" spans="1:6" x14ac:dyDescent="0.2">
      <c r="A365" s="257">
        <v>312</v>
      </c>
      <c r="B365" s="257" t="s">
        <v>216</v>
      </c>
      <c r="C365" s="403"/>
      <c r="D365" s="403"/>
      <c r="E365" s="272">
        <f t="shared" ref="E365" si="62">E366</f>
        <v>160.72</v>
      </c>
      <c r="F365" s="355"/>
    </row>
    <row r="366" spans="1:6" x14ac:dyDescent="0.2">
      <c r="A366" s="254">
        <v>3121</v>
      </c>
      <c r="B366" s="254" t="s">
        <v>216</v>
      </c>
      <c r="C366" s="404"/>
      <c r="D366" s="404"/>
      <c r="E366" s="271">
        <v>160.72</v>
      </c>
      <c r="F366" s="355"/>
    </row>
    <row r="367" spans="1:6" x14ac:dyDescent="0.2">
      <c r="A367" s="257">
        <v>313</v>
      </c>
      <c r="B367" s="257" t="s">
        <v>38</v>
      </c>
      <c r="C367" s="403"/>
      <c r="D367" s="403"/>
      <c r="E367" s="272">
        <f t="shared" ref="E367" si="63">E368</f>
        <v>143.93</v>
      </c>
      <c r="F367" s="355"/>
    </row>
    <row r="368" spans="1:6" x14ac:dyDescent="0.2">
      <c r="A368" s="254">
        <v>3132</v>
      </c>
      <c r="B368" s="254" t="s">
        <v>240</v>
      </c>
      <c r="C368" s="405"/>
      <c r="D368" s="405"/>
      <c r="E368" s="271">
        <v>143.93</v>
      </c>
      <c r="F368" s="355"/>
    </row>
    <row r="369" spans="1:6" x14ac:dyDescent="0.2">
      <c r="A369" s="257">
        <v>32</v>
      </c>
      <c r="B369" s="257" t="s">
        <v>9</v>
      </c>
      <c r="C369" s="272">
        <v>69.239999999999995</v>
      </c>
      <c r="D369" s="272">
        <v>61.31</v>
      </c>
      <c r="E369" s="272">
        <f t="shared" ref="E369" si="64">E370</f>
        <v>61.31</v>
      </c>
      <c r="F369" s="355">
        <f t="shared" ref="F369:F389" si="65">E369/D369*100</f>
        <v>100</v>
      </c>
    </row>
    <row r="370" spans="1:6" x14ac:dyDescent="0.2">
      <c r="A370" s="257">
        <v>321</v>
      </c>
      <c r="B370" s="257" t="s">
        <v>40</v>
      </c>
      <c r="C370" s="403"/>
      <c r="D370" s="403"/>
      <c r="E370" s="272">
        <f t="shared" ref="E370" si="66">E371+E372</f>
        <v>61.31</v>
      </c>
      <c r="F370" s="355"/>
    </row>
    <row r="371" spans="1:6" x14ac:dyDescent="0.2">
      <c r="A371" s="254">
        <v>3211</v>
      </c>
      <c r="B371" s="254" t="s">
        <v>61</v>
      </c>
      <c r="C371" s="404"/>
      <c r="D371" s="404"/>
      <c r="E371" s="271">
        <v>22.11</v>
      </c>
      <c r="F371" s="355"/>
    </row>
    <row r="372" spans="1:6" x14ac:dyDescent="0.2">
      <c r="A372" s="254">
        <v>3212</v>
      </c>
      <c r="B372" s="254" t="s">
        <v>244</v>
      </c>
      <c r="C372" s="404"/>
      <c r="D372" s="404"/>
      <c r="E372" s="271">
        <v>39.200000000000003</v>
      </c>
      <c r="F372" s="355"/>
    </row>
    <row r="373" spans="1:6" x14ac:dyDescent="0.2">
      <c r="A373" s="482" t="s">
        <v>331</v>
      </c>
      <c r="B373" s="483"/>
      <c r="C373" s="321">
        <f>C374</f>
        <v>757.58</v>
      </c>
      <c r="D373" s="321">
        <f>D374</f>
        <v>990.56</v>
      </c>
      <c r="E373" s="321">
        <f>E374</f>
        <v>990.56</v>
      </c>
      <c r="F373" s="355">
        <f t="shared" si="65"/>
        <v>100</v>
      </c>
    </row>
    <row r="374" spans="1:6" x14ac:dyDescent="0.2">
      <c r="A374" s="253">
        <v>3</v>
      </c>
      <c r="B374" s="253" t="s">
        <v>23</v>
      </c>
      <c r="C374" s="272">
        <f>C375+C382</f>
        <v>757.58</v>
      </c>
      <c r="D374" s="272">
        <f>D375+D382</f>
        <v>990.56</v>
      </c>
      <c r="E374" s="272">
        <f xml:space="preserve"> E375+E382</f>
        <v>990.56</v>
      </c>
      <c r="F374" s="355">
        <f t="shared" si="65"/>
        <v>100</v>
      </c>
    </row>
    <row r="375" spans="1:6" x14ac:dyDescent="0.2">
      <c r="A375" s="253">
        <v>31</v>
      </c>
      <c r="B375" s="253" t="s">
        <v>8</v>
      </c>
      <c r="C375" s="272">
        <v>702.19</v>
      </c>
      <c r="D375" s="272">
        <v>941.5</v>
      </c>
      <c r="E375" s="272">
        <f>E376+E380+E378</f>
        <v>941.5</v>
      </c>
      <c r="F375" s="355">
        <f t="shared" si="65"/>
        <v>100</v>
      </c>
    </row>
    <row r="376" spans="1:6" x14ac:dyDescent="0.2">
      <c r="A376" s="253">
        <v>311</v>
      </c>
      <c r="B376" s="253" t="s">
        <v>37</v>
      </c>
      <c r="C376" s="406"/>
      <c r="D376" s="406" t="s">
        <v>202</v>
      </c>
      <c r="E376" s="272">
        <f t="shared" ref="E376" si="67">E377</f>
        <v>697.8</v>
      </c>
      <c r="F376" s="355"/>
    </row>
    <row r="377" spans="1:6" x14ac:dyDescent="0.2">
      <c r="A377" s="265">
        <v>3111</v>
      </c>
      <c r="B377" s="265" t="s">
        <v>57</v>
      </c>
      <c r="C377" s="405"/>
      <c r="D377" s="405"/>
      <c r="E377" s="271">
        <v>697.8</v>
      </c>
      <c r="F377" s="355"/>
    </row>
    <row r="378" spans="1:6" x14ac:dyDescent="0.2">
      <c r="A378" s="257">
        <v>312</v>
      </c>
      <c r="B378" s="257" t="s">
        <v>216</v>
      </c>
      <c r="C378" s="406"/>
      <c r="D378" s="406"/>
      <c r="E378" s="272">
        <f t="shared" ref="E378" si="68">E379</f>
        <v>128.56</v>
      </c>
      <c r="F378" s="355"/>
    </row>
    <row r="379" spans="1:6" x14ac:dyDescent="0.2">
      <c r="A379" s="254">
        <v>3121</v>
      </c>
      <c r="B379" s="254" t="s">
        <v>216</v>
      </c>
      <c r="C379" s="405"/>
      <c r="D379" s="405"/>
      <c r="E379" s="271">
        <v>128.56</v>
      </c>
      <c r="F379" s="355"/>
    </row>
    <row r="380" spans="1:6" x14ac:dyDescent="0.2">
      <c r="A380" s="257">
        <v>313</v>
      </c>
      <c r="B380" s="257" t="s">
        <v>38</v>
      </c>
      <c r="C380" s="406"/>
      <c r="D380" s="406"/>
      <c r="E380" s="272">
        <f t="shared" ref="E380" si="69">E381</f>
        <v>115.14</v>
      </c>
      <c r="F380" s="355"/>
    </row>
    <row r="381" spans="1:6" x14ac:dyDescent="0.2">
      <c r="A381" s="254">
        <v>3132</v>
      </c>
      <c r="B381" s="254" t="s">
        <v>240</v>
      </c>
      <c r="C381" s="405"/>
      <c r="D381" s="405"/>
      <c r="E381" s="271">
        <v>115.14</v>
      </c>
      <c r="F381" s="355"/>
    </row>
    <row r="382" spans="1:6" x14ac:dyDescent="0.2">
      <c r="A382" s="257">
        <v>32</v>
      </c>
      <c r="B382" s="257" t="s">
        <v>9</v>
      </c>
      <c r="C382" s="272">
        <v>55.39</v>
      </c>
      <c r="D382" s="272">
        <v>49.06</v>
      </c>
      <c r="E382" s="272">
        <f t="shared" ref="E382" si="70">E383</f>
        <v>49.06</v>
      </c>
      <c r="F382" s="355">
        <f t="shared" si="65"/>
        <v>100</v>
      </c>
    </row>
    <row r="383" spans="1:6" x14ac:dyDescent="0.2">
      <c r="A383" s="257">
        <v>321</v>
      </c>
      <c r="B383" s="257" t="s">
        <v>40</v>
      </c>
      <c r="C383" s="406"/>
      <c r="D383" s="406"/>
      <c r="E383" s="272">
        <f t="shared" ref="E383" si="71">E384+E385</f>
        <v>49.06</v>
      </c>
      <c r="F383" s="355"/>
    </row>
    <row r="384" spans="1:6" x14ac:dyDescent="0.2">
      <c r="A384" s="254">
        <v>3211</v>
      </c>
      <c r="B384" s="254" t="s">
        <v>61</v>
      </c>
      <c r="C384" s="405"/>
      <c r="D384" s="405"/>
      <c r="E384" s="271">
        <v>17.7</v>
      </c>
      <c r="F384" s="355"/>
    </row>
    <row r="385" spans="1:6" x14ac:dyDescent="0.2">
      <c r="A385" s="254">
        <v>3212</v>
      </c>
      <c r="B385" s="254" t="s">
        <v>244</v>
      </c>
      <c r="C385" s="405"/>
      <c r="D385" s="405"/>
      <c r="E385" s="271">
        <v>31.36</v>
      </c>
      <c r="F385" s="355"/>
    </row>
    <row r="386" spans="1:6" x14ac:dyDescent="0.2">
      <c r="A386" s="481" t="s">
        <v>334</v>
      </c>
      <c r="B386" s="481"/>
      <c r="C386" s="256">
        <f t="shared" ref="C386:D386" si="72">C388</f>
        <v>0</v>
      </c>
      <c r="D386" s="256">
        <f t="shared" si="72"/>
        <v>390</v>
      </c>
      <c r="E386" s="256">
        <f t="shared" ref="E386" si="73">E388</f>
        <v>113.18</v>
      </c>
      <c r="F386" s="355">
        <f t="shared" si="65"/>
        <v>29.020512820512824</v>
      </c>
    </row>
    <row r="387" spans="1:6" x14ac:dyDescent="0.2">
      <c r="A387" s="482" t="s">
        <v>329</v>
      </c>
      <c r="B387" s="483"/>
      <c r="C387" s="256">
        <f>C388</f>
        <v>0</v>
      </c>
      <c r="D387" s="256">
        <f>D388</f>
        <v>390</v>
      </c>
      <c r="E387" s="256">
        <v>113.18</v>
      </c>
      <c r="F387" s="355">
        <f t="shared" si="65"/>
        <v>29.020512820512824</v>
      </c>
    </row>
    <row r="388" spans="1:6" x14ac:dyDescent="0.2">
      <c r="A388" s="257">
        <v>3</v>
      </c>
      <c r="B388" s="257" t="s">
        <v>23</v>
      </c>
      <c r="C388" s="272">
        <v>0</v>
      </c>
      <c r="D388" s="272">
        <f>D389</f>
        <v>390</v>
      </c>
      <c r="E388" s="272">
        <f>E389</f>
        <v>113.18</v>
      </c>
      <c r="F388" s="355">
        <f t="shared" si="65"/>
        <v>29.020512820512824</v>
      </c>
    </row>
    <row r="389" spans="1:6" x14ac:dyDescent="0.2">
      <c r="A389" s="257">
        <v>32</v>
      </c>
      <c r="B389" s="257" t="s">
        <v>9</v>
      </c>
      <c r="C389" s="272">
        <v>0</v>
      </c>
      <c r="D389" s="272">
        <v>390</v>
      </c>
      <c r="E389" s="272">
        <v>113.18</v>
      </c>
      <c r="F389" s="355">
        <f t="shared" si="65"/>
        <v>29.020512820512824</v>
      </c>
    </row>
    <row r="390" spans="1:6" x14ac:dyDescent="0.2">
      <c r="A390" s="257">
        <v>322</v>
      </c>
      <c r="B390" s="257" t="s">
        <v>222</v>
      </c>
      <c r="C390" s="406"/>
      <c r="D390" s="406"/>
      <c r="E390" s="272">
        <f>E391</f>
        <v>113.18</v>
      </c>
      <c r="F390" s="355" t="s">
        <v>202</v>
      </c>
    </row>
    <row r="391" spans="1:6" x14ac:dyDescent="0.2">
      <c r="A391" s="277">
        <v>3222</v>
      </c>
      <c r="B391" s="254" t="s">
        <v>238</v>
      </c>
      <c r="C391" s="407"/>
      <c r="D391" s="407"/>
      <c r="E391" s="272">
        <v>113.18</v>
      </c>
      <c r="F391" s="355" t="s">
        <v>202</v>
      </c>
    </row>
    <row r="392" spans="1:6" x14ac:dyDescent="0.2">
      <c r="A392" s="275"/>
      <c r="B392" s="275"/>
      <c r="C392" s="274"/>
      <c r="D392" s="274"/>
      <c r="E392" s="274"/>
    </row>
    <row r="393" spans="1:6" x14ac:dyDescent="0.2">
      <c r="A393" s="275"/>
      <c r="B393" s="275"/>
      <c r="C393" s="274"/>
      <c r="D393" s="274"/>
      <c r="E393" s="274"/>
    </row>
    <row r="394" spans="1:6" x14ac:dyDescent="0.2">
      <c r="A394" s="275"/>
      <c r="B394" s="275"/>
      <c r="C394" s="274"/>
      <c r="D394" s="274"/>
      <c r="E394" s="274"/>
    </row>
    <row r="395" spans="1:6" x14ac:dyDescent="0.2">
      <c r="A395" s="275"/>
      <c r="B395" s="275"/>
      <c r="C395" s="274"/>
      <c r="D395" s="274"/>
      <c r="E395" s="274"/>
    </row>
    <row r="396" spans="1:6" x14ac:dyDescent="0.2">
      <c r="A396" s="275"/>
      <c r="B396" s="275"/>
      <c r="C396" s="274"/>
      <c r="D396" s="274"/>
      <c r="E396" s="274"/>
    </row>
    <row r="397" spans="1:6" x14ac:dyDescent="0.2">
      <c r="A397" s="275"/>
      <c r="B397" s="275"/>
      <c r="C397" s="274"/>
      <c r="D397" s="274"/>
      <c r="E397" s="274"/>
    </row>
    <row r="398" spans="1:6" x14ac:dyDescent="0.2">
      <c r="A398" s="275"/>
      <c r="B398" s="275"/>
      <c r="C398" s="274"/>
      <c r="D398" s="274"/>
      <c r="E398" s="274"/>
    </row>
    <row r="399" spans="1:6" x14ac:dyDescent="0.2">
      <c r="A399" s="275"/>
      <c r="B399" s="275"/>
      <c r="C399" s="274"/>
      <c r="D399" s="274"/>
      <c r="E399" s="274"/>
    </row>
    <row r="400" spans="1:6" x14ac:dyDescent="0.2">
      <c r="A400" s="275"/>
      <c r="B400" s="275"/>
      <c r="C400" s="274"/>
      <c r="D400" s="274"/>
      <c r="E400" s="274"/>
    </row>
    <row r="401" spans="1:5" x14ac:dyDescent="0.2">
      <c r="A401" s="275"/>
      <c r="B401" s="275"/>
      <c r="C401" s="274"/>
      <c r="D401" s="274"/>
      <c r="E401" s="274"/>
    </row>
    <row r="402" spans="1:5" x14ac:dyDescent="0.2">
      <c r="A402" s="275"/>
      <c r="B402" s="275"/>
      <c r="C402" s="274"/>
      <c r="D402" s="274"/>
      <c r="E402" s="274"/>
    </row>
    <row r="403" spans="1:5" x14ac:dyDescent="0.2">
      <c r="A403" s="275"/>
      <c r="B403" s="275"/>
      <c r="C403" s="274"/>
      <c r="D403" s="274"/>
      <c r="E403" s="274"/>
    </row>
    <row r="404" spans="1:5" x14ac:dyDescent="0.2">
      <c r="A404" s="275"/>
      <c r="B404" s="275"/>
      <c r="C404" s="274"/>
      <c r="D404" s="274"/>
      <c r="E404" s="274"/>
    </row>
    <row r="405" spans="1:5" x14ac:dyDescent="0.2">
      <c r="A405" s="275"/>
      <c r="B405" s="275"/>
      <c r="C405" s="274"/>
      <c r="D405" s="274"/>
      <c r="E405" s="274"/>
    </row>
    <row r="406" spans="1:5" x14ac:dyDescent="0.2">
      <c r="A406" s="275"/>
      <c r="B406" s="275"/>
      <c r="C406" s="274"/>
      <c r="D406" s="274"/>
      <c r="E406" s="274"/>
    </row>
    <row r="407" spans="1:5" x14ac:dyDescent="0.2">
      <c r="A407" s="275"/>
      <c r="B407" s="275"/>
      <c r="C407" s="274"/>
      <c r="D407" s="274"/>
      <c r="E407" s="274"/>
    </row>
    <row r="408" spans="1:5" x14ac:dyDescent="0.2">
      <c r="A408" s="275"/>
      <c r="B408" s="275"/>
      <c r="C408" s="274"/>
      <c r="D408" s="274"/>
      <c r="E408" s="274"/>
    </row>
    <row r="409" spans="1:5" x14ac:dyDescent="0.2">
      <c r="A409" s="275"/>
      <c r="B409" s="275"/>
      <c r="C409" s="274"/>
      <c r="D409" s="274"/>
      <c r="E409" s="274"/>
    </row>
    <row r="410" spans="1:5" x14ac:dyDescent="0.2">
      <c r="A410" s="275"/>
      <c r="B410" s="275"/>
      <c r="C410" s="274"/>
      <c r="D410" s="274"/>
      <c r="E410" s="274"/>
    </row>
    <row r="411" spans="1:5" x14ac:dyDescent="0.2">
      <c r="A411" s="275"/>
      <c r="B411" s="275"/>
      <c r="C411" s="274"/>
      <c r="D411" s="274"/>
      <c r="E411" s="274"/>
    </row>
    <row r="412" spans="1:5" x14ac:dyDescent="0.2">
      <c r="A412" s="275"/>
      <c r="B412" s="275"/>
      <c r="C412" s="274"/>
      <c r="D412" s="274"/>
      <c r="E412" s="274"/>
    </row>
    <row r="413" spans="1:5" x14ac:dyDescent="0.2">
      <c r="A413" s="275"/>
      <c r="B413" s="275"/>
      <c r="C413" s="274"/>
      <c r="D413" s="274"/>
      <c r="E413" s="274"/>
    </row>
    <row r="414" spans="1:5" x14ac:dyDescent="0.2">
      <c r="A414" s="275"/>
      <c r="B414" s="275"/>
      <c r="C414" s="274"/>
      <c r="D414" s="274"/>
      <c r="E414" s="274"/>
    </row>
    <row r="415" spans="1:5" x14ac:dyDescent="0.2">
      <c r="A415" s="275"/>
      <c r="B415" s="275"/>
      <c r="C415" s="274"/>
      <c r="D415" s="274"/>
      <c r="E415" s="274"/>
    </row>
    <row r="416" spans="1:5" x14ac:dyDescent="0.2">
      <c r="A416" s="275"/>
      <c r="B416" s="275"/>
      <c r="C416" s="274"/>
      <c r="D416" s="274"/>
      <c r="E416" s="274"/>
    </row>
    <row r="417" spans="1:5" x14ac:dyDescent="0.2">
      <c r="A417" s="275"/>
      <c r="B417" s="275"/>
      <c r="C417" s="274"/>
      <c r="D417" s="274"/>
      <c r="E417" s="274"/>
    </row>
    <row r="418" spans="1:5" x14ac:dyDescent="0.2">
      <c r="A418" s="275"/>
      <c r="B418" s="275"/>
      <c r="C418" s="274"/>
      <c r="D418" s="274"/>
      <c r="E418" s="274"/>
    </row>
    <row r="419" spans="1:5" x14ac:dyDescent="0.2">
      <c r="A419" s="275"/>
      <c r="B419" s="275"/>
      <c r="C419" s="274"/>
      <c r="D419" s="274"/>
      <c r="E419" s="274"/>
    </row>
    <row r="420" spans="1:5" x14ac:dyDescent="0.2">
      <c r="A420" s="275"/>
      <c r="B420" s="275"/>
      <c r="C420" s="274"/>
      <c r="D420" s="274"/>
      <c r="E420" s="274"/>
    </row>
    <row r="421" spans="1:5" x14ac:dyDescent="0.2">
      <c r="A421" s="275"/>
      <c r="B421" s="275"/>
      <c r="C421" s="274"/>
      <c r="D421" s="274"/>
      <c r="E421" s="274"/>
    </row>
    <row r="422" spans="1:5" x14ac:dyDescent="0.2">
      <c r="A422" s="275"/>
      <c r="B422" s="275"/>
      <c r="C422" s="274"/>
      <c r="D422" s="274"/>
      <c r="E422" s="274"/>
    </row>
    <row r="423" spans="1:5" x14ac:dyDescent="0.2">
      <c r="A423" s="275"/>
      <c r="B423" s="275"/>
      <c r="C423" s="274"/>
      <c r="D423" s="274"/>
      <c r="E423" s="274"/>
    </row>
    <row r="424" spans="1:5" x14ac:dyDescent="0.2">
      <c r="A424" s="275"/>
      <c r="B424" s="275"/>
      <c r="C424" s="274"/>
      <c r="D424" s="274"/>
      <c r="E424" s="274"/>
    </row>
    <row r="425" spans="1:5" x14ac:dyDescent="0.2">
      <c r="A425" s="275"/>
      <c r="B425" s="275"/>
      <c r="C425" s="274"/>
      <c r="D425" s="274"/>
      <c r="E425" s="274"/>
    </row>
    <row r="426" spans="1:5" x14ac:dyDescent="0.2">
      <c r="A426" s="275"/>
      <c r="B426" s="275"/>
      <c r="C426" s="274"/>
      <c r="D426" s="274"/>
      <c r="E426" s="274"/>
    </row>
    <row r="427" spans="1:5" x14ac:dyDescent="0.2">
      <c r="A427" s="275"/>
      <c r="B427" s="275"/>
      <c r="C427" s="274"/>
      <c r="D427" s="274"/>
      <c r="E427" s="274"/>
    </row>
    <row r="428" spans="1:5" x14ac:dyDescent="0.2">
      <c r="A428" s="275"/>
      <c r="B428" s="275"/>
      <c r="C428" s="274"/>
      <c r="D428" s="274"/>
      <c r="E428" s="274"/>
    </row>
    <row r="429" spans="1:5" x14ac:dyDescent="0.2">
      <c r="A429" s="275"/>
      <c r="B429" s="275"/>
      <c r="C429" s="274"/>
      <c r="D429" s="274"/>
      <c r="E429" s="274"/>
    </row>
    <row r="430" spans="1:5" x14ac:dyDescent="0.2">
      <c r="A430" s="275"/>
      <c r="B430" s="275"/>
      <c r="C430" s="274"/>
      <c r="D430" s="274"/>
      <c r="E430" s="274"/>
    </row>
    <row r="431" spans="1:5" x14ac:dyDescent="0.2">
      <c r="A431" s="275"/>
      <c r="B431" s="275"/>
      <c r="C431" s="274"/>
      <c r="D431" s="274"/>
      <c r="E431" s="274"/>
    </row>
    <row r="432" spans="1:5" x14ac:dyDescent="0.2">
      <c r="A432" s="275"/>
      <c r="B432" s="275"/>
      <c r="C432" s="274"/>
      <c r="D432" s="274"/>
      <c r="E432" s="274"/>
    </row>
    <row r="433" spans="1:5" x14ac:dyDescent="0.2">
      <c r="A433" s="275"/>
      <c r="B433" s="275"/>
      <c r="C433" s="274"/>
      <c r="D433" s="274"/>
      <c r="E433" s="274"/>
    </row>
    <row r="434" spans="1:5" x14ac:dyDescent="0.2">
      <c r="A434" s="275"/>
      <c r="B434" s="275"/>
      <c r="C434" s="274"/>
      <c r="D434" s="274"/>
      <c r="E434" s="274"/>
    </row>
    <row r="435" spans="1:5" x14ac:dyDescent="0.2">
      <c r="A435" s="275"/>
      <c r="B435" s="275"/>
      <c r="C435" s="274"/>
      <c r="D435" s="274"/>
      <c r="E435" s="274"/>
    </row>
    <row r="436" spans="1:5" x14ac:dyDescent="0.2">
      <c r="A436" s="275"/>
      <c r="B436" s="275"/>
      <c r="C436" s="274"/>
      <c r="D436" s="274"/>
      <c r="E436" s="274"/>
    </row>
    <row r="437" spans="1:5" x14ac:dyDescent="0.2">
      <c r="A437" s="275"/>
      <c r="B437" s="275"/>
      <c r="C437" s="274"/>
      <c r="D437" s="274"/>
      <c r="E437" s="274"/>
    </row>
    <row r="438" spans="1:5" x14ac:dyDescent="0.2">
      <c r="A438" s="275"/>
      <c r="B438" s="275"/>
      <c r="C438" s="274"/>
      <c r="D438" s="274"/>
      <c r="E438" s="274"/>
    </row>
    <row r="439" spans="1:5" x14ac:dyDescent="0.2">
      <c r="A439" s="275"/>
      <c r="B439" s="275"/>
      <c r="C439" s="274"/>
      <c r="D439" s="274"/>
      <c r="E439" s="274"/>
    </row>
    <row r="440" spans="1:5" x14ac:dyDescent="0.2">
      <c r="A440" s="275"/>
      <c r="B440" s="275"/>
      <c r="C440" s="274"/>
      <c r="D440" s="274"/>
      <c r="E440" s="274"/>
    </row>
    <row r="441" spans="1:5" x14ac:dyDescent="0.2">
      <c r="A441" s="275"/>
      <c r="B441" s="275"/>
      <c r="C441" s="274"/>
      <c r="D441" s="274"/>
      <c r="E441" s="274"/>
    </row>
    <row r="442" spans="1:5" x14ac:dyDescent="0.2">
      <c r="A442" s="275"/>
      <c r="B442" s="275"/>
      <c r="C442" s="274"/>
      <c r="D442" s="274"/>
      <c r="E442" s="274"/>
    </row>
    <row r="443" spans="1:5" x14ac:dyDescent="0.2">
      <c r="A443" s="275"/>
      <c r="B443" s="275"/>
      <c r="C443" s="274"/>
      <c r="D443" s="274"/>
      <c r="E443" s="274"/>
    </row>
    <row r="444" spans="1:5" x14ac:dyDescent="0.2">
      <c r="A444" s="275"/>
      <c r="B444" s="275"/>
      <c r="C444" s="274"/>
      <c r="D444" s="274"/>
      <c r="E444" s="274"/>
    </row>
    <row r="445" spans="1:5" x14ac:dyDescent="0.2">
      <c r="A445" s="275"/>
      <c r="B445" s="275"/>
      <c r="C445" s="274"/>
      <c r="D445" s="274"/>
      <c r="E445" s="274"/>
    </row>
    <row r="446" spans="1:5" x14ac:dyDescent="0.2">
      <c r="A446" s="275"/>
      <c r="B446" s="275"/>
      <c r="C446" s="274"/>
      <c r="D446" s="274"/>
      <c r="E446" s="274"/>
    </row>
    <row r="447" spans="1:5" x14ac:dyDescent="0.2">
      <c r="A447" s="275"/>
      <c r="B447" s="275"/>
      <c r="C447" s="274"/>
      <c r="D447" s="274"/>
      <c r="E447" s="274"/>
    </row>
    <row r="448" spans="1:5" x14ac:dyDescent="0.2">
      <c r="A448" s="275"/>
      <c r="B448" s="275"/>
      <c r="C448" s="274"/>
      <c r="D448" s="274"/>
      <c r="E448" s="274"/>
    </row>
    <row r="449" spans="1:5" x14ac:dyDescent="0.2">
      <c r="A449" s="275"/>
      <c r="B449" s="275"/>
      <c r="C449" s="274"/>
      <c r="D449" s="274"/>
      <c r="E449" s="274"/>
    </row>
    <row r="450" spans="1:5" x14ac:dyDescent="0.2">
      <c r="A450" s="275"/>
      <c r="B450" s="275"/>
      <c r="C450" s="274"/>
      <c r="D450" s="274"/>
      <c r="E450" s="274"/>
    </row>
    <row r="451" spans="1:5" x14ac:dyDescent="0.2">
      <c r="A451" s="275"/>
      <c r="B451" s="275"/>
      <c r="C451" s="274"/>
      <c r="D451" s="274"/>
      <c r="E451" s="274"/>
    </row>
    <row r="452" spans="1:5" x14ac:dyDescent="0.2">
      <c r="A452" s="275"/>
      <c r="B452" s="275"/>
      <c r="C452" s="274"/>
      <c r="D452" s="274"/>
      <c r="E452" s="274"/>
    </row>
    <row r="453" spans="1:5" x14ac:dyDescent="0.2">
      <c r="A453" s="275"/>
      <c r="B453" s="275"/>
      <c r="C453" s="274"/>
      <c r="D453" s="274"/>
      <c r="E453" s="274"/>
    </row>
    <row r="454" spans="1:5" x14ac:dyDescent="0.2">
      <c r="A454" s="275"/>
      <c r="B454" s="275"/>
      <c r="C454" s="274"/>
      <c r="D454" s="274"/>
      <c r="E454" s="274"/>
    </row>
    <row r="455" spans="1:5" x14ac:dyDescent="0.2">
      <c r="A455" s="275"/>
      <c r="B455" s="275"/>
      <c r="C455" s="274"/>
      <c r="D455" s="274"/>
      <c r="E455" s="274"/>
    </row>
    <row r="456" spans="1:5" x14ac:dyDescent="0.2">
      <c r="A456" s="275"/>
      <c r="B456" s="275"/>
      <c r="C456" s="274"/>
      <c r="D456" s="274"/>
      <c r="E456" s="274"/>
    </row>
    <row r="457" spans="1:5" x14ac:dyDescent="0.2">
      <c r="A457" s="275"/>
      <c r="B457" s="275"/>
      <c r="C457" s="274"/>
      <c r="D457" s="274"/>
      <c r="E457" s="274"/>
    </row>
    <row r="458" spans="1:5" x14ac:dyDescent="0.2">
      <c r="A458" s="275"/>
      <c r="B458" s="275"/>
      <c r="C458" s="274"/>
      <c r="D458" s="274"/>
      <c r="E458" s="274"/>
    </row>
    <row r="459" spans="1:5" x14ac:dyDescent="0.2">
      <c r="A459" s="275"/>
      <c r="B459" s="275"/>
      <c r="C459" s="274"/>
      <c r="D459" s="274"/>
      <c r="E459" s="274"/>
    </row>
    <row r="460" spans="1:5" x14ac:dyDescent="0.2">
      <c r="A460" s="275"/>
      <c r="B460" s="275"/>
      <c r="C460" s="274"/>
      <c r="D460" s="274"/>
      <c r="E460" s="274"/>
    </row>
  </sheetData>
  <mergeCells count="34">
    <mergeCell ref="A51:B51"/>
    <mergeCell ref="A92:B92"/>
    <mergeCell ref="A124:B124"/>
    <mergeCell ref="A294:B294"/>
    <mergeCell ref="A164:B164"/>
    <mergeCell ref="A200:B200"/>
    <mergeCell ref="A229:B229"/>
    <mergeCell ref="A284:B284"/>
    <mergeCell ref="A259:B259"/>
    <mergeCell ref="A265:B265"/>
    <mergeCell ref="A119:B119"/>
    <mergeCell ref="A153:B153"/>
    <mergeCell ref="A224:B224"/>
    <mergeCell ref="A260:B260"/>
    <mergeCell ref="A289:B289"/>
    <mergeCell ref="A2:F2"/>
    <mergeCell ref="A7:B7"/>
    <mergeCell ref="A8:B8"/>
    <mergeCell ref="A9:B9"/>
    <mergeCell ref="A12:B12"/>
    <mergeCell ref="A4:F4"/>
    <mergeCell ref="A5:F5"/>
    <mergeCell ref="A386:B386"/>
    <mergeCell ref="A387:B387"/>
    <mergeCell ref="A340:B340"/>
    <mergeCell ref="A300:B300"/>
    <mergeCell ref="A314:B314"/>
    <mergeCell ref="A327:B327"/>
    <mergeCell ref="A301:B301"/>
    <mergeCell ref="A341:B341"/>
    <mergeCell ref="A346:B346"/>
    <mergeCell ref="A347:B347"/>
    <mergeCell ref="A360:B360"/>
    <mergeCell ref="A373:B37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9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</vt:lpstr>
      <vt:lpstr>Račun prihoda i rashoda</vt:lpstr>
      <vt:lpstr>Rashodi i prihodi prema izvoru</vt:lpstr>
      <vt:lpstr>Rashodi prema funkcijskoj k</vt:lpstr>
      <vt:lpstr>Račun financiranja</vt:lpstr>
      <vt:lpstr>Račun fin.prema izvorima f.</vt:lpstr>
      <vt:lpstr>Posebni dio</vt:lpstr>
      <vt:lpstr>'Posebni dio'!Podrucje_ispisa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Petra Puh</cp:lastModifiedBy>
  <cp:lastPrinted>2025-04-04T08:19:00Z</cp:lastPrinted>
  <dcterms:created xsi:type="dcterms:W3CDTF">2022-08-26T07:26:16Z</dcterms:created>
  <dcterms:modified xsi:type="dcterms:W3CDTF">2025-04-04T08:22:11Z</dcterms:modified>
</cp:coreProperties>
</file>